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ajuridica.sharepoint.com/sites/GF_GestionFinanciera/Documentos compartidos/Financiera/PRESUPUESTO/2025/INFORMES DE EJECUCIÓN/EJECUCIÓN MENSUAL/"/>
    </mc:Choice>
  </mc:AlternateContent>
  <xr:revisionPtr revIDLastSave="5" documentId="13_ncr:1_{E848AEC8-E736-4182-901F-206F42945960}" xr6:coauthVersionLast="47" xr6:coauthVersionMax="47" xr10:uidLastSave="{9ACDFC1F-3090-40E7-9B72-EA66089D3F28}"/>
  <bookViews>
    <workbookView xWindow="34965" yWindow="1275" windowWidth="22800" windowHeight="12330" tabRatio="845" activeTab="5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AGREGADA" sheetId="86" state="hidden" r:id="rId4"/>
    <sheet name="EJ. DESAGREGADA" sheetId="87" state="hidden" r:id="rId5"/>
    <sheet name="INF SECRETARÍA GRAL  (2)" sheetId="90" r:id="rId6"/>
    <sheet name="Seguimiento aprop. disponible" sheetId="92" state="hidden" r:id="rId7"/>
    <sheet name="INF SECRETARÍA GRAL  (3)" sheetId="91" state="hidden" r:id="rId8"/>
    <sheet name="Hoja1" sheetId="74" state="hidden" r:id="rId9"/>
  </sheets>
  <externalReferences>
    <externalReference r:id="rId10"/>
  </externalReferences>
  <definedNames>
    <definedName name="_xlnm._FilterDatabase" localSheetId="3" hidden="1">'EJ. AGREGADA'!$A$4:$AB$19</definedName>
    <definedName name="_xlnm._FilterDatabase" localSheetId="4" hidden="1">'EJ. DESAGREGADA'!$A$4:$AB$69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 localSheetId="7">#REF!</definedName>
    <definedName name="A">#REF!</definedName>
    <definedName name="_xlnm.Print_Area" localSheetId="0">'EJECUCION AGENCIA'!$A$2:$Q$137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7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7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7">#REF!</definedName>
    <definedName name="Seccion" localSheetId="1">#REF!</definedName>
    <definedName name="Seccion">#REF!</definedName>
    <definedName name="SECRETARIO" localSheetId="5">#REF!</definedName>
    <definedName name="SECRETARIO" localSheetId="7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88" l="1"/>
  <c r="AB69" i="87"/>
  <c r="AB68" i="87"/>
  <c r="AB67" i="87"/>
  <c r="AB66" i="87"/>
  <c r="AB65" i="87"/>
  <c r="AB64" i="87"/>
  <c r="AB63" i="87"/>
  <c r="L96" i="68" s="1"/>
  <c r="AB62" i="87"/>
  <c r="L93" i="68" s="1"/>
  <c r="AB61" i="87"/>
  <c r="L92" i="68" s="1"/>
  <c r="AB60" i="87"/>
  <c r="L84" i="68" s="1"/>
  <c r="AB59" i="87"/>
  <c r="L83" i="68" s="1"/>
  <c r="AB58" i="87"/>
  <c r="L82" i="68" s="1"/>
  <c r="AB57" i="87"/>
  <c r="L81" i="68" s="1"/>
  <c r="AB56" i="87"/>
  <c r="AB55" i="87"/>
  <c r="AB54" i="87"/>
  <c r="AB53" i="87"/>
  <c r="AB52" i="87"/>
  <c r="AB51" i="87"/>
  <c r="AB50" i="87"/>
  <c r="AB49" i="87"/>
  <c r="AB48" i="87"/>
  <c r="L70" i="68" s="1"/>
  <c r="AB47" i="87"/>
  <c r="L69" i="68" s="1"/>
  <c r="AB46" i="87"/>
  <c r="L67" i="68" s="1"/>
  <c r="AB45" i="87"/>
  <c r="AB44" i="87"/>
  <c r="AB43" i="87"/>
  <c r="AB42" i="87"/>
  <c r="AB41" i="87"/>
  <c r="AB40" i="87"/>
  <c r="AB39" i="87"/>
  <c r="L59" i="68" s="1"/>
  <c r="AB38" i="87"/>
  <c r="L58" i="68" s="1"/>
  <c r="AB37" i="87"/>
  <c r="L56" i="68" s="1"/>
  <c r="AB36" i="87"/>
  <c r="L55" i="68" s="1"/>
  <c r="AB35" i="87"/>
  <c r="L54" i="68" s="1"/>
  <c r="AB34" i="87"/>
  <c r="L53" i="68" s="1"/>
  <c r="AB33" i="87"/>
  <c r="AB32" i="87"/>
  <c r="AB31" i="87"/>
  <c r="AB30" i="87"/>
  <c r="AB29" i="87"/>
  <c r="AB28" i="87"/>
  <c r="AB27" i="87"/>
  <c r="AB26" i="87"/>
  <c r="L41" i="68" s="1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AB17" i="86"/>
  <c r="AB16" i="86"/>
  <c r="AB15" i="86"/>
  <c r="AB14" i="86"/>
  <c r="AB13" i="86"/>
  <c r="AB12" i="86"/>
  <c r="AB11" i="86"/>
  <c r="AB10" i="86"/>
  <c r="AB9" i="86"/>
  <c r="AB8" i="86"/>
  <c r="AB7" i="86"/>
  <c r="AB6" i="86"/>
  <c r="AB5" i="86"/>
  <c r="L76" i="68"/>
  <c r="L75" i="68"/>
  <c r="L74" i="68"/>
  <c r="L73" i="68"/>
  <c r="L71" i="68"/>
  <c r="L47" i="68"/>
  <c r="L46" i="68"/>
  <c r="L42" i="68"/>
  <c r="L99" i="68"/>
  <c r="L89" i="68"/>
  <c r="L88" i="68"/>
  <c r="E6" i="90" s="1"/>
  <c r="C11" i="66"/>
  <c r="L63" i="68"/>
  <c r="L61" i="68"/>
  <c r="L60" i="68"/>
  <c r="L52" i="68"/>
  <c r="L51" i="68"/>
  <c r="L50" i="68"/>
  <c r="L48" i="68"/>
  <c r="L78" i="68"/>
  <c r="L77" i="68"/>
  <c r="L111" i="68"/>
  <c r="L105" i="68"/>
  <c r="L66" i="68"/>
  <c r="L65" i="68"/>
  <c r="L64" i="68"/>
  <c r="L108" i="68"/>
  <c r="L80" i="68"/>
  <c r="L114" i="68"/>
  <c r="K15" i="90"/>
  <c r="L15" i="90" s="1"/>
  <c r="K17" i="90"/>
  <c r="L17" i="90" s="1"/>
  <c r="K18" i="90"/>
  <c r="L18" i="90" s="1"/>
  <c r="M80" i="68"/>
  <c r="P82" i="68"/>
  <c r="N82" i="68"/>
  <c r="M82" i="68"/>
  <c r="J71" i="68"/>
  <c r="J70" i="68"/>
  <c r="J69" i="68"/>
  <c r="J67" i="68"/>
  <c r="J66" i="68"/>
  <c r="J65" i="68"/>
  <c r="J64" i="68"/>
  <c r="J63" i="68"/>
  <c r="J56" i="68"/>
  <c r="J55" i="68"/>
  <c r="J48" i="68"/>
  <c r="J47" i="68"/>
  <c r="P114" i="68"/>
  <c r="N114" i="68"/>
  <c r="M114" i="68"/>
  <c r="J114" i="68"/>
  <c r="P111" i="68"/>
  <c r="N111" i="68"/>
  <c r="M111" i="68"/>
  <c r="J111" i="68"/>
  <c r="P108" i="68"/>
  <c r="N108" i="68"/>
  <c r="M108" i="68"/>
  <c r="J108" i="68"/>
  <c r="P96" i="68"/>
  <c r="N96" i="68"/>
  <c r="M96" i="68"/>
  <c r="J96" i="68"/>
  <c r="P93" i="68"/>
  <c r="N93" i="68"/>
  <c r="M93" i="68"/>
  <c r="J93" i="68"/>
  <c r="P92" i="68"/>
  <c r="N92" i="68"/>
  <c r="M92" i="68"/>
  <c r="J92" i="68"/>
  <c r="J84" i="68"/>
  <c r="P84" i="68"/>
  <c r="N84" i="68"/>
  <c r="M84" i="68"/>
  <c r="P83" i="68"/>
  <c r="N83" i="68"/>
  <c r="M83" i="68"/>
  <c r="J83" i="68"/>
  <c r="J82" i="68"/>
  <c r="P81" i="68"/>
  <c r="N81" i="68"/>
  <c r="M81" i="68"/>
  <c r="J81" i="68"/>
  <c r="P80" i="68"/>
  <c r="N80" i="68"/>
  <c r="J80" i="68"/>
  <c r="J74" i="68"/>
  <c r="J75" i="68"/>
  <c r="J76" i="68"/>
  <c r="J77" i="68"/>
  <c r="J78" i="68"/>
  <c r="P78" i="68"/>
  <c r="N78" i="68"/>
  <c r="M78" i="68"/>
  <c r="P77" i="68"/>
  <c r="N77" i="68"/>
  <c r="M77" i="68"/>
  <c r="P76" i="68"/>
  <c r="N76" i="68"/>
  <c r="M76" i="68"/>
  <c r="P75" i="68"/>
  <c r="N75" i="68"/>
  <c r="M75" i="68"/>
  <c r="I75" i="68"/>
  <c r="P74" i="68"/>
  <c r="N74" i="68"/>
  <c r="M74" i="68"/>
  <c r="P73" i="68"/>
  <c r="N73" i="68"/>
  <c r="M73" i="68"/>
  <c r="J73" i="68"/>
  <c r="P71" i="68"/>
  <c r="N71" i="68"/>
  <c r="M71" i="68"/>
  <c r="P70" i="68"/>
  <c r="N70" i="68"/>
  <c r="M70" i="68"/>
  <c r="P69" i="68"/>
  <c r="N69" i="68"/>
  <c r="M69" i="68"/>
  <c r="P67" i="68"/>
  <c r="N67" i="68"/>
  <c r="M67" i="68"/>
  <c r="P66" i="68"/>
  <c r="N66" i="68"/>
  <c r="M66" i="68"/>
  <c r="P65" i="68"/>
  <c r="N65" i="68"/>
  <c r="M65" i="68"/>
  <c r="P64" i="68"/>
  <c r="N64" i="68"/>
  <c r="M64" i="68"/>
  <c r="P63" i="68"/>
  <c r="N63" i="68"/>
  <c r="M63" i="68"/>
  <c r="P61" i="68"/>
  <c r="N61" i="68"/>
  <c r="M61" i="68"/>
  <c r="J61" i="68"/>
  <c r="P60" i="68"/>
  <c r="N60" i="68"/>
  <c r="M60" i="68"/>
  <c r="J60" i="68"/>
  <c r="P59" i="68"/>
  <c r="N59" i="68"/>
  <c r="M59" i="68"/>
  <c r="J59" i="68"/>
  <c r="P58" i="68"/>
  <c r="J58" i="68"/>
  <c r="N58" i="68"/>
  <c r="M58" i="68"/>
  <c r="I58" i="68"/>
  <c r="P56" i="68"/>
  <c r="N56" i="68"/>
  <c r="M56" i="68"/>
  <c r="P55" i="68"/>
  <c r="N55" i="68"/>
  <c r="M55" i="68"/>
  <c r="P54" i="68"/>
  <c r="N54" i="68"/>
  <c r="M54" i="68"/>
  <c r="J54" i="68"/>
  <c r="J53" i="68"/>
  <c r="P53" i="68"/>
  <c r="N53" i="68"/>
  <c r="M53" i="68"/>
  <c r="P52" i="68"/>
  <c r="N52" i="68"/>
  <c r="M52" i="68"/>
  <c r="J52" i="68"/>
  <c r="J51" i="68"/>
  <c r="P50" i="68"/>
  <c r="N50" i="68"/>
  <c r="M50" i="68"/>
  <c r="J50" i="68"/>
  <c r="P51" i="68"/>
  <c r="N51" i="68"/>
  <c r="M51" i="68"/>
  <c r="P48" i="68"/>
  <c r="N48" i="68"/>
  <c r="M48" i="68"/>
  <c r="P47" i="68"/>
  <c r="N47" i="68"/>
  <c r="M47" i="68"/>
  <c r="P46" i="68"/>
  <c r="N46" i="68"/>
  <c r="M46" i="68"/>
  <c r="J46" i="68"/>
  <c r="I48" i="68"/>
  <c r="I108" i="68"/>
  <c r="I105" i="68"/>
  <c r="I114" i="68"/>
  <c r="I111" i="68"/>
  <c r="I96" i="68"/>
  <c r="I93" i="68"/>
  <c r="I92" i="68"/>
  <c r="I84" i="68"/>
  <c r="I83" i="68"/>
  <c r="I82" i="68"/>
  <c r="I81" i="68"/>
  <c r="I80" i="68"/>
  <c r="I78" i="68"/>
  <c r="I77" i="68"/>
  <c r="I76" i="68"/>
  <c r="I74" i="68"/>
  <c r="I73" i="68"/>
  <c r="I71" i="68"/>
  <c r="I70" i="68"/>
  <c r="I69" i="68"/>
  <c r="I67" i="68"/>
  <c r="I66" i="68"/>
  <c r="I65" i="68"/>
  <c r="I64" i="68"/>
  <c r="I63" i="68"/>
  <c r="I61" i="68"/>
  <c r="I60" i="68"/>
  <c r="I59" i="68"/>
  <c r="I56" i="68"/>
  <c r="I55" i="68"/>
  <c r="I54" i="68"/>
  <c r="I53" i="68"/>
  <c r="I52" i="68"/>
  <c r="I51" i="68"/>
  <c r="I50" i="68"/>
  <c r="I47" i="68"/>
  <c r="I46" i="68"/>
  <c r="P41" i="68"/>
  <c r="P42" i="68"/>
  <c r="P38" i="68" s="1"/>
  <c r="N41" i="68"/>
  <c r="N42" i="68"/>
  <c r="M42" i="68"/>
  <c r="M41" i="68"/>
  <c r="J42" i="68"/>
  <c r="J41" i="68"/>
  <c r="J34" i="68"/>
  <c r="I41" i="68"/>
  <c r="I42" i="68"/>
  <c r="M99" i="68"/>
  <c r="M88" i="68"/>
  <c r="H6" i="90" s="1"/>
  <c r="P105" i="68"/>
  <c r="N105" i="68"/>
  <c r="M105" i="68"/>
  <c r="J105" i="68"/>
  <c r="M40" i="68" l="1"/>
  <c r="I38" i="68"/>
  <c r="J38" i="68"/>
  <c r="M16" i="88"/>
  <c r="Q53" i="68"/>
  <c r="L40" i="68"/>
  <c r="I40" i="68"/>
  <c r="J40" i="68"/>
  <c r="K41" i="68"/>
  <c r="Q41" i="68"/>
  <c r="N40" i="68"/>
  <c r="O41" i="68"/>
  <c r="I79" i="68"/>
  <c r="I72" i="68"/>
  <c r="P79" i="68"/>
  <c r="O65" i="68" l="1"/>
  <c r="K65" i="68"/>
  <c r="L62" i="68" l="1"/>
  <c r="M62" i="68"/>
  <c r="P30" i="68" l="1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5" i="68"/>
  <c r="I31" i="68"/>
  <c r="I32" i="68"/>
  <c r="I33" i="68"/>
  <c r="I34" i="68"/>
  <c r="I35" i="68"/>
  <c r="I30" i="68"/>
  <c r="P88" i="68" l="1"/>
  <c r="N88" i="68"/>
  <c r="I68" i="68"/>
  <c r="P62" i="68"/>
  <c r="N62" i="68"/>
  <c r="I62" i="68"/>
  <c r="P29" i="68"/>
  <c r="N29" i="68"/>
  <c r="J29" i="68"/>
  <c r="I29" i="68"/>
  <c r="I28" i="68" s="1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J62" i="68" l="1"/>
  <c r="O62" i="68"/>
  <c r="M72" i="68"/>
  <c r="I27" i="68"/>
  <c r="C15" i="91" l="1"/>
  <c r="H6" i="91"/>
  <c r="B8" i="91"/>
  <c r="B7" i="91"/>
  <c r="B6" i="91"/>
  <c r="G6" i="90"/>
  <c r="F6" i="90"/>
  <c r="E6" i="91"/>
  <c r="G6" i="91" l="1"/>
  <c r="F6" i="9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N25" i="88" l="1"/>
  <c r="B12" i="90" l="1"/>
  <c r="B11" i="90"/>
  <c r="I94" i="68" l="1"/>
  <c r="I23" i="88" l="1"/>
  <c r="C8" i="90"/>
  <c r="M49" i="68"/>
  <c r="N39" i="68"/>
  <c r="M39" i="68"/>
  <c r="L39" i="68"/>
  <c r="L38" i="68" s="1"/>
  <c r="N38" i="68"/>
  <c r="L16" i="88" s="1"/>
  <c r="J39" i="68"/>
  <c r="C8" i="91" l="1"/>
  <c r="M38" i="68"/>
  <c r="K16" i="88"/>
  <c r="I39" i="68"/>
  <c r="O42" i="68"/>
  <c r="K42" i="68"/>
  <c r="Q42" i="68"/>
  <c r="J16" i="88" l="1"/>
  <c r="N16" i="88"/>
  <c r="K40" i="68"/>
  <c r="K39" i="68"/>
  <c r="O40" i="68"/>
  <c r="O39" i="68"/>
  <c r="N113" i="68"/>
  <c r="N112" i="68" s="1"/>
  <c r="L31" i="88" s="1"/>
  <c r="M113" i="68"/>
  <c r="I113" i="68"/>
  <c r="I112" i="68" s="1"/>
  <c r="I31" i="88" s="1"/>
  <c r="L113" i="68"/>
  <c r="L112" i="68" s="1"/>
  <c r="K31" i="88" s="1"/>
  <c r="J110" i="68"/>
  <c r="M112" i="68" l="1"/>
  <c r="P31" i="88"/>
  <c r="O114" i="68"/>
  <c r="O113" i="68" s="1"/>
  <c r="O112" i="68" s="1"/>
  <c r="Q114" i="68"/>
  <c r="P113" i="68"/>
  <c r="P112" i="68" s="1"/>
  <c r="M31" i="88" s="1"/>
  <c r="Q31" i="88" s="1"/>
  <c r="K114" i="68"/>
  <c r="K113" i="68" s="1"/>
  <c r="K112" i="68" s="1"/>
  <c r="J113" i="68"/>
  <c r="J112" i="68" s="1"/>
  <c r="J31" i="88" s="1"/>
  <c r="O31" i="88" s="1"/>
  <c r="P104" i="68"/>
  <c r="M104" i="68"/>
  <c r="P99" i="68"/>
  <c r="N99" i="68"/>
  <c r="J99" i="68"/>
  <c r="I99" i="68"/>
  <c r="N21" i="88"/>
  <c r="P89" i="68"/>
  <c r="N89" i="68"/>
  <c r="M89" i="68"/>
  <c r="J89" i="68"/>
  <c r="I89" i="68"/>
  <c r="J88" i="68"/>
  <c r="D6" i="90" s="1"/>
  <c r="K6" i="90" s="1"/>
  <c r="I88" i="68"/>
  <c r="P36" i="68"/>
  <c r="N36" i="68"/>
  <c r="M36" i="68"/>
  <c r="J36" i="68"/>
  <c r="I36" i="68"/>
  <c r="I14" i="88" s="1"/>
  <c r="C6" i="90" l="1"/>
  <c r="I6" i="90" s="1"/>
  <c r="I6" i="91" s="1"/>
  <c r="I87" i="68"/>
  <c r="N31" i="88"/>
  <c r="D6" i="91"/>
  <c r="I91" i="68"/>
  <c r="I90" i="68" s="1"/>
  <c r="K56" i="68"/>
  <c r="K89" i="68"/>
  <c r="K36" i="68"/>
  <c r="I21" i="88"/>
  <c r="L6" i="90" l="1"/>
  <c r="J6" i="90"/>
  <c r="J6" i="91" s="1"/>
  <c r="C6" i="91"/>
  <c r="C7" i="90"/>
  <c r="C7" i="91" s="1"/>
  <c r="C5" i="90" l="1"/>
  <c r="C5" i="91" s="1"/>
  <c r="M57" i="68"/>
  <c r="O56" i="68"/>
  <c r="P49" i="68"/>
  <c r="N57" i="68"/>
  <c r="N72" i="68"/>
  <c r="N79" i="68"/>
  <c r="N68" i="68"/>
  <c r="I49" i="68"/>
  <c r="J49" i="68"/>
  <c r="O50" i="68"/>
  <c r="K53" i="68"/>
  <c r="J45" i="68"/>
  <c r="Q56" i="68"/>
  <c r="O53" i="68"/>
  <c r="K50" i="68"/>
  <c r="Q50" i="68"/>
  <c r="K47" i="68"/>
  <c r="K48" i="68"/>
  <c r="O47" i="68"/>
  <c r="O48" i="68"/>
  <c r="Q47" i="68"/>
  <c r="Q48" i="68"/>
  <c r="M28" i="88" l="1"/>
  <c r="M22" i="88"/>
  <c r="M21" i="88"/>
  <c r="L22" i="88"/>
  <c r="L21" i="88"/>
  <c r="N22" i="88"/>
  <c r="J22" i="88"/>
  <c r="J21" i="88"/>
  <c r="I28" i="88"/>
  <c r="I110" i="68"/>
  <c r="I109" i="68" s="1"/>
  <c r="N98" i="68"/>
  <c r="N97" i="68" s="1"/>
  <c r="M25" i="88"/>
  <c r="M20" i="88"/>
  <c r="P45" i="68"/>
  <c r="L20" i="88"/>
  <c r="N49" i="68"/>
  <c r="N45" i="68"/>
  <c r="N20" i="88"/>
  <c r="M45" i="68"/>
  <c r="J20" i="88"/>
  <c r="I20" i="88"/>
  <c r="I45" i="68"/>
  <c r="P20" i="68"/>
  <c r="C12" i="90" l="1"/>
  <c r="C12" i="91" s="1"/>
  <c r="F9" i="90"/>
  <c r="F9" i="91"/>
  <c r="N44" i="68"/>
  <c r="L104" i="68"/>
  <c r="I19" i="88"/>
  <c r="I86" i="68"/>
  <c r="I85" i="68" s="1"/>
  <c r="K20" i="88"/>
  <c r="Q52" i="68"/>
  <c r="K52" i="68"/>
  <c r="O52" i="68"/>
  <c r="J57" i="68"/>
  <c r="I57" i="68"/>
  <c r="O20" i="88"/>
  <c r="Q20" i="88"/>
  <c r="P20" i="88"/>
  <c r="O96" i="68"/>
  <c r="K96" i="68"/>
  <c r="Q96" i="68"/>
  <c r="P57" i="68"/>
  <c r="N37" i="68" l="1"/>
  <c r="F4" i="90" s="1"/>
  <c r="F4" i="91" s="1"/>
  <c r="L17" i="88"/>
  <c r="L15" i="88" s="1"/>
  <c r="N43" i="68"/>
  <c r="L87" i="68"/>
  <c r="L86" i="68" s="1"/>
  <c r="I44" i="68"/>
  <c r="Q49" i="68"/>
  <c r="O49" i="68"/>
  <c r="K49" i="68"/>
  <c r="P107" i="68"/>
  <c r="P106" i="68" s="1"/>
  <c r="N107" i="68"/>
  <c r="N106" i="68" s="1"/>
  <c r="M107" i="68"/>
  <c r="J107" i="68"/>
  <c r="I107" i="68"/>
  <c r="J109" i="68"/>
  <c r="J25" i="88"/>
  <c r="J24" i="88" s="1"/>
  <c r="I37" i="68" l="1"/>
  <c r="I43" i="68"/>
  <c r="D12" i="90"/>
  <c r="O38" i="68"/>
  <c r="N120" i="68"/>
  <c r="P110" i="68"/>
  <c r="P109" i="68" s="1"/>
  <c r="N110" i="68"/>
  <c r="N109" i="68" s="1"/>
  <c r="M110" i="68"/>
  <c r="M109" i="68" l="1"/>
  <c r="H12" i="90" s="1"/>
  <c r="H12" i="91" s="1"/>
  <c r="I12" i="90"/>
  <c r="D12" i="91"/>
  <c r="I12" i="91" s="1"/>
  <c r="I120" i="68"/>
  <c r="N30" i="88"/>
  <c r="L30" i="88"/>
  <c r="F12" i="90" s="1"/>
  <c r="F12" i="91" s="1"/>
  <c r="J12" i="91" s="1"/>
  <c r="M30" i="88"/>
  <c r="G12" i="90" s="1"/>
  <c r="G12" i="91" s="1"/>
  <c r="I30" i="88"/>
  <c r="J30" i="88"/>
  <c r="Q110" i="68"/>
  <c r="O111" i="68"/>
  <c r="Q111" i="68"/>
  <c r="O110" i="68"/>
  <c r="O109" i="68"/>
  <c r="Q109" i="68"/>
  <c r="K110" i="68"/>
  <c r="K109" i="68"/>
  <c r="K111" i="68"/>
  <c r="J4" i="90" l="1"/>
  <c r="C4" i="91"/>
  <c r="J4" i="91" s="1"/>
  <c r="J12" i="90"/>
  <c r="M95" i="68"/>
  <c r="M94" i="68" l="1"/>
  <c r="H8" i="90" s="1"/>
  <c r="H8" i="91" s="1"/>
  <c r="K99" i="68"/>
  <c r="O99" i="68"/>
  <c r="P95" i="68"/>
  <c r="P94" i="68" s="1"/>
  <c r="N23" i="88" l="1"/>
  <c r="G8" i="90"/>
  <c r="G8" i="91" s="1"/>
  <c r="M23" i="88"/>
  <c r="I104" i="68"/>
  <c r="I103" i="68" s="1"/>
  <c r="K22" i="88" l="1"/>
  <c r="K21" i="88"/>
  <c r="L107" i="68"/>
  <c r="L106" i="68" s="1"/>
  <c r="J95" i="68"/>
  <c r="J94" i="68" s="1"/>
  <c r="D8" i="90" l="1"/>
  <c r="J23" i="88"/>
  <c r="L45" i="68"/>
  <c r="L49" i="68"/>
  <c r="L57" i="68"/>
  <c r="M91" i="68"/>
  <c r="K45" i="68"/>
  <c r="L110" i="68"/>
  <c r="L109" i="68" s="1"/>
  <c r="K30" i="88"/>
  <c r="N95" i="68"/>
  <c r="I95" i="68"/>
  <c r="I8" i="90" l="1"/>
  <c r="I8" i="91" s="1"/>
  <c r="D8" i="91"/>
  <c r="E12" i="90"/>
  <c r="K12" i="90" s="1"/>
  <c r="L12" i="90" s="1"/>
  <c r="I121" i="68"/>
  <c r="K95" i="68"/>
  <c r="M90" i="68"/>
  <c r="N94" i="68"/>
  <c r="O95" i="68"/>
  <c r="Q95" i="68"/>
  <c r="E12" i="91" l="1"/>
  <c r="H7" i="90"/>
  <c r="H7" i="91" s="1"/>
  <c r="F8" i="90"/>
  <c r="F8" i="91" s="1"/>
  <c r="L23" i="88"/>
  <c r="K94" i="68"/>
  <c r="O94" i="68"/>
  <c r="Q94" i="68"/>
  <c r="H5" i="90" l="1"/>
  <c r="J8" i="90"/>
  <c r="J8" i="91" s="1"/>
  <c r="L95" i="68"/>
  <c r="L94" i="68" s="1"/>
  <c r="L68" i="68"/>
  <c r="E8" i="90" l="1"/>
  <c r="K8" i="90" s="1"/>
  <c r="L8" i="90" s="1"/>
  <c r="K23" i="88"/>
  <c r="L79" i="68"/>
  <c r="L72" i="68"/>
  <c r="E8" i="91" l="1"/>
  <c r="L44" i="68"/>
  <c r="L37" i="68" s="1"/>
  <c r="Q23" i="88"/>
  <c r="K17" i="88" l="1"/>
  <c r="K15" i="88" s="1"/>
  <c r="E4" i="66" s="1"/>
  <c r="L43" i="68"/>
  <c r="M98" i="68"/>
  <c r="M97" i="68" s="1"/>
  <c r="O23" i="88"/>
  <c r="M122" i="68" l="1"/>
  <c r="H9" i="90"/>
  <c r="H9" i="91" s="1"/>
  <c r="P23" i="88"/>
  <c r="Q99" i="68"/>
  <c r="A3" i="88"/>
  <c r="M103" i="68"/>
  <c r="J104" i="68"/>
  <c r="J103" i="68" s="1"/>
  <c r="N104" i="68"/>
  <c r="P103" i="68"/>
  <c r="M87" i="68"/>
  <c r="N87" i="68"/>
  <c r="P87" i="68"/>
  <c r="P102" i="68" l="1"/>
  <c r="L120" i="68"/>
  <c r="E4" i="90"/>
  <c r="J87" i="68"/>
  <c r="Q103" i="68"/>
  <c r="M86" i="68"/>
  <c r="O104" i="68"/>
  <c r="J106" i="68"/>
  <c r="J102" i="68" s="1"/>
  <c r="J101" i="68" s="1"/>
  <c r="Q108" i="68"/>
  <c r="K51" i="68"/>
  <c r="K54" i="68"/>
  <c r="Q78" i="68"/>
  <c r="K77" i="68"/>
  <c r="K104" i="68"/>
  <c r="Q81" i="68"/>
  <c r="O105" i="68"/>
  <c r="K103" i="68"/>
  <c r="Q104" i="68"/>
  <c r="K108" i="68"/>
  <c r="K80" i="68"/>
  <c r="N103" i="68"/>
  <c r="Q105" i="68"/>
  <c r="K105" i="68"/>
  <c r="O108" i="68"/>
  <c r="M106" i="68"/>
  <c r="O74" i="68"/>
  <c r="I106" i="68"/>
  <c r="C11" i="90" s="1"/>
  <c r="K67" i="68"/>
  <c r="Q69" i="68"/>
  <c r="O76" i="68"/>
  <c r="O84" i="68"/>
  <c r="O88" i="68"/>
  <c r="Q76" i="68"/>
  <c r="O93" i="68"/>
  <c r="Q66" i="68"/>
  <c r="K58" i="68"/>
  <c r="O66" i="68"/>
  <c r="K71" i="68"/>
  <c r="K78" i="68"/>
  <c r="O78" i="68"/>
  <c r="K70" i="68"/>
  <c r="O73" i="68"/>
  <c r="Q59" i="68"/>
  <c r="K61" i="68"/>
  <c r="Q71" i="68"/>
  <c r="O81" i="68"/>
  <c r="K83" i="68"/>
  <c r="Q67" i="68"/>
  <c r="Q93" i="68"/>
  <c r="O58" i="68"/>
  <c r="Q70" i="68"/>
  <c r="Q77" i="68"/>
  <c r="K59" i="68"/>
  <c r="O71" i="68"/>
  <c r="O82" i="68"/>
  <c r="O70" i="68"/>
  <c r="O77" i="68"/>
  <c r="K93" i="68"/>
  <c r="Q73" i="68"/>
  <c r="Q80" i="68"/>
  <c r="O69" i="68"/>
  <c r="K60" i="68"/>
  <c r="O63" i="68"/>
  <c r="K63" i="68"/>
  <c r="K69" i="68"/>
  <c r="Q75" i="68"/>
  <c r="K75" i="68"/>
  <c r="O67" i="68"/>
  <c r="Q61" i="68"/>
  <c r="K64" i="68"/>
  <c r="K74" i="68"/>
  <c r="O75" i="68"/>
  <c r="K76" i="68"/>
  <c r="K88" i="68"/>
  <c r="O80" i="68"/>
  <c r="Q63" i="68"/>
  <c r="Q88" i="68"/>
  <c r="Q60" i="68"/>
  <c r="O61" i="68"/>
  <c r="Q58" i="68"/>
  <c r="O64" i="68"/>
  <c r="K66" i="68"/>
  <c r="Q74" i="68"/>
  <c r="O92" i="68"/>
  <c r="Q84" i="68"/>
  <c r="O59" i="68"/>
  <c r="Q92" i="68"/>
  <c r="K55" i="68"/>
  <c r="O55" i="68"/>
  <c r="K92" i="68"/>
  <c r="Q51" i="68"/>
  <c r="Q64" i="68"/>
  <c r="Q54" i="68"/>
  <c r="Q82" i="68"/>
  <c r="O60" i="68"/>
  <c r="O54" i="68"/>
  <c r="K73" i="68"/>
  <c r="K84" i="68"/>
  <c r="K82" i="68"/>
  <c r="K81" i="68"/>
  <c r="O51" i="68"/>
  <c r="Q55" i="68"/>
  <c r="Q83" i="68"/>
  <c r="O83" i="68"/>
  <c r="O46" i="68"/>
  <c r="M85" i="68" l="1"/>
  <c r="M121" i="68" s="1"/>
  <c r="H11" i="90"/>
  <c r="E4" i="91"/>
  <c r="I102" i="68"/>
  <c r="I101" i="68" s="1"/>
  <c r="D11" i="90"/>
  <c r="M102" i="68"/>
  <c r="N102" i="68"/>
  <c r="N101" i="68" s="1"/>
  <c r="H5" i="91"/>
  <c r="O103" i="68"/>
  <c r="K57" i="68"/>
  <c r="K106" i="68"/>
  <c r="Q45" i="68"/>
  <c r="O45" i="68"/>
  <c r="O107" i="68"/>
  <c r="K107" i="68"/>
  <c r="Q107" i="68"/>
  <c r="Q57" i="68"/>
  <c r="Q62" i="68"/>
  <c r="O57" i="68"/>
  <c r="P86" i="68"/>
  <c r="K62" i="68"/>
  <c r="M101" i="68" l="1"/>
  <c r="M115" i="68" s="1"/>
  <c r="H13" i="90"/>
  <c r="H11" i="91"/>
  <c r="H13" i="91" s="1"/>
  <c r="D13" i="90"/>
  <c r="D11" i="91"/>
  <c r="D13" i="91" s="1"/>
  <c r="C13" i="90"/>
  <c r="C11" i="91"/>
  <c r="C13" i="91" s="1"/>
  <c r="I115" i="68"/>
  <c r="I124" i="68" s="1"/>
  <c r="J115" i="68"/>
  <c r="J124" i="68" s="1"/>
  <c r="K102" i="68"/>
  <c r="Q106" i="68"/>
  <c r="O106" i="68"/>
  <c r="M124" i="68" l="1"/>
  <c r="I13" i="91"/>
  <c r="I11" i="91"/>
  <c r="I13" i="90"/>
  <c r="I11" i="90"/>
  <c r="K101" i="68"/>
  <c r="L98" i="68"/>
  <c r="O102" i="68"/>
  <c r="P101" i="68"/>
  <c r="Q102" i="68"/>
  <c r="E9" i="90" l="1"/>
  <c r="L97" i="68"/>
  <c r="L122" i="68" s="1"/>
  <c r="K124" i="68"/>
  <c r="K115" i="68"/>
  <c r="Q101" i="68"/>
  <c r="P115" i="68"/>
  <c r="N115" i="68"/>
  <c r="O101" i="68"/>
  <c r="E9" i="91" l="1"/>
  <c r="Q115" i="68"/>
  <c r="P124" i="68"/>
  <c r="Q124" i="68" s="1"/>
  <c r="O115" i="68"/>
  <c r="N124" i="68"/>
  <c r="O124" i="68" s="1"/>
  <c r="B8" i="66"/>
  <c r="I98" i="68" l="1"/>
  <c r="I97" i="68" s="1"/>
  <c r="C9" i="90" l="1"/>
  <c r="K46" i="68"/>
  <c r="Q46" i="68"/>
  <c r="J9" i="90" l="1"/>
  <c r="C9" i="91"/>
  <c r="J9" i="91" s="1"/>
  <c r="Q87" i="68"/>
  <c r="J86" i="68"/>
  <c r="K87" i="68"/>
  <c r="N86" i="68"/>
  <c r="O87" i="68"/>
  <c r="F4" i="66" l="1"/>
  <c r="Q86" i="68"/>
  <c r="O86" i="68"/>
  <c r="K86" i="68"/>
  <c r="O30" i="88" l="1"/>
  <c r="Q30" i="88"/>
  <c r="P30" i="88"/>
  <c r="L103" i="68" l="1"/>
  <c r="E11" i="90" s="1"/>
  <c r="K11" i="90" s="1"/>
  <c r="L11" i="90" s="1"/>
  <c r="L102" i="68" l="1"/>
  <c r="L101" i="68" s="1"/>
  <c r="L91" i="68"/>
  <c r="O44" i="68"/>
  <c r="E13" i="90" l="1"/>
  <c r="K13" i="90" s="1"/>
  <c r="L13" i="90" s="1"/>
  <c r="E11" i="91"/>
  <c r="E13" i="91" s="1"/>
  <c r="L115" i="68"/>
  <c r="L124" i="68" s="1"/>
  <c r="L19" i="68"/>
  <c r="L90" i="68"/>
  <c r="L85" i="68" s="1"/>
  <c r="L10" i="68"/>
  <c r="D162" i="88"/>
  <c r="A35" i="88"/>
  <c r="H25" i="88"/>
  <c r="H24" i="88"/>
  <c r="E7" i="90" l="1"/>
  <c r="M29" i="88"/>
  <c r="G11" i="90" s="1"/>
  <c r="L29" i="88"/>
  <c r="N29" i="88"/>
  <c r="J29" i="88"/>
  <c r="I29" i="88"/>
  <c r="I27" i="88" s="1"/>
  <c r="N28" i="88"/>
  <c r="J28" i="88"/>
  <c r="E5" i="90" l="1"/>
  <c r="L121" i="68"/>
  <c r="E7" i="91"/>
  <c r="G13" i="90"/>
  <c r="G11" i="91"/>
  <c r="G13" i="91" s="1"/>
  <c r="N27" i="88"/>
  <c r="N32" i="88" s="1"/>
  <c r="J27" i="88"/>
  <c r="M27" i="88"/>
  <c r="I32" i="88"/>
  <c r="O29" i="88"/>
  <c r="P29" i="88"/>
  <c r="O28" i="88"/>
  <c r="Q29" i="88"/>
  <c r="L28" i="88"/>
  <c r="F11" i="90" s="1"/>
  <c r="E5" i="91" l="1"/>
  <c r="F13" i="90"/>
  <c r="F11" i="91"/>
  <c r="F13" i="91" s="1"/>
  <c r="J13" i="91" s="1"/>
  <c r="G8" i="66"/>
  <c r="L27" i="88"/>
  <c r="H8" i="66"/>
  <c r="C8" i="66"/>
  <c r="D8" i="66"/>
  <c r="Q28" i="88"/>
  <c r="P28" i="88"/>
  <c r="K29" i="88"/>
  <c r="K28" i="88"/>
  <c r="O12" i="68"/>
  <c r="J11" i="91" l="1"/>
  <c r="F8" i="66"/>
  <c r="K27" i="88"/>
  <c r="E8" i="66" s="1"/>
  <c r="J13" i="90" l="1"/>
  <c r="J11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22" i="88"/>
  <c r="I18" i="88" s="1"/>
  <c r="I11" i="68" l="1"/>
  <c r="I10" i="68" s="1"/>
  <c r="I19" i="68"/>
  <c r="M28" i="68"/>
  <c r="J19" i="68"/>
  <c r="K16" i="68"/>
  <c r="N19" i="68"/>
  <c r="M10" i="68"/>
  <c r="M27" i="68"/>
  <c r="P19" i="68"/>
  <c r="M12" i="88" s="1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9" i="68"/>
  <c r="Q79" i="68"/>
  <c r="N28" i="68"/>
  <c r="P98" i="68"/>
  <c r="J68" i="68"/>
  <c r="J28" i="68"/>
  <c r="M68" i="68"/>
  <c r="J72" i="68"/>
  <c r="K72" i="68" s="1"/>
  <c r="J79" i="68"/>
  <c r="K79" i="68" s="1"/>
  <c r="J98" i="68"/>
  <c r="P68" i="68"/>
  <c r="M19" i="68"/>
  <c r="N91" i="68"/>
  <c r="P22" i="88" s="1"/>
  <c r="I122" i="68"/>
  <c r="P91" i="68"/>
  <c r="Q22" i="88" s="1"/>
  <c r="O68" i="68"/>
  <c r="O72" i="68"/>
  <c r="P72" i="68"/>
  <c r="Q72" i="68" s="1"/>
  <c r="J91" i="68"/>
  <c r="O22" i="88" s="1"/>
  <c r="M79" i="68"/>
  <c r="N12" i="88" l="1"/>
  <c r="N11" i="88"/>
  <c r="N13" i="88"/>
  <c r="J97" i="68"/>
  <c r="I9" i="68"/>
  <c r="D9" i="90"/>
  <c r="K9" i="90" s="1"/>
  <c r="L9" i="90" s="1"/>
  <c r="M44" i="68"/>
  <c r="J44" i="68"/>
  <c r="J37" i="68" s="1"/>
  <c r="D4" i="90" s="1"/>
  <c r="J9" i="68"/>
  <c r="J8" i="68" s="1"/>
  <c r="P44" i="68"/>
  <c r="M9" i="68"/>
  <c r="Q68" i="68"/>
  <c r="O24" i="88"/>
  <c r="Q25" i="88"/>
  <c r="M24" i="88"/>
  <c r="P9" i="68"/>
  <c r="P8" i="68" s="1"/>
  <c r="K68" i="68"/>
  <c r="I12" i="88"/>
  <c r="P25" i="88"/>
  <c r="O19" i="88"/>
  <c r="K11" i="68"/>
  <c r="J11" i="88"/>
  <c r="K98" i="68"/>
  <c r="J90" i="68"/>
  <c r="K91" i="68"/>
  <c r="J13" i="88"/>
  <c r="K27" i="68"/>
  <c r="J12" i="88"/>
  <c r="K19" i="68"/>
  <c r="K28" i="68"/>
  <c r="Q19" i="68"/>
  <c r="Q91" i="68"/>
  <c r="O91" i="68"/>
  <c r="P97" i="68"/>
  <c r="Q98" i="68"/>
  <c r="L13" i="88"/>
  <c r="O27" i="68"/>
  <c r="M11" i="88"/>
  <c r="Q28" i="68"/>
  <c r="O28" i="68"/>
  <c r="L11" i="88"/>
  <c r="L12" i="88"/>
  <c r="O19" i="68"/>
  <c r="O98" i="68"/>
  <c r="O11" i="68"/>
  <c r="M13" i="88"/>
  <c r="Q27" i="68"/>
  <c r="N9" i="68"/>
  <c r="N90" i="68"/>
  <c r="P90" i="68"/>
  <c r="C10" i="90" l="1"/>
  <c r="D7" i="90"/>
  <c r="J85" i="68"/>
  <c r="M8" i="68"/>
  <c r="M119" i="68" s="1"/>
  <c r="M37" i="68"/>
  <c r="H4" i="90" s="1"/>
  <c r="K4" i="90" s="1"/>
  <c r="L4" i="90" s="1"/>
  <c r="N17" i="88"/>
  <c r="N15" i="88" s="1"/>
  <c r="P43" i="68"/>
  <c r="P37" i="68" s="1"/>
  <c r="M17" i="88"/>
  <c r="M15" i="88" s="1"/>
  <c r="G4" i="66" s="1"/>
  <c r="J17" i="88"/>
  <c r="J15" i="88" s="1"/>
  <c r="I9" i="90"/>
  <c r="D9" i="91"/>
  <c r="I9" i="91" s="1"/>
  <c r="P85" i="68"/>
  <c r="G7" i="90"/>
  <c r="G5" i="90" s="1"/>
  <c r="N85" i="68"/>
  <c r="F7" i="90"/>
  <c r="G3" i="90"/>
  <c r="G3" i="91" s="1"/>
  <c r="D3" i="90"/>
  <c r="G9" i="90"/>
  <c r="G9" i="91" s="1"/>
  <c r="Q38" i="68"/>
  <c r="M43" i="68"/>
  <c r="K38" i="68"/>
  <c r="J43" i="68"/>
  <c r="K43" i="68" s="1"/>
  <c r="Q44" i="68"/>
  <c r="N10" i="88"/>
  <c r="H3" i="66" s="1"/>
  <c r="Q10" i="68"/>
  <c r="I8" i="68"/>
  <c r="I119" i="68" s="1"/>
  <c r="K10" i="68"/>
  <c r="O10" i="68"/>
  <c r="Q24" i="88"/>
  <c r="M10" i="88"/>
  <c r="G3" i="66" s="1"/>
  <c r="L10" i="88"/>
  <c r="J10" i="88"/>
  <c r="K44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7" i="68"/>
  <c r="J122" i="68"/>
  <c r="K122" i="68" s="1"/>
  <c r="K90" i="68"/>
  <c r="K9" i="68"/>
  <c r="O25" i="88"/>
  <c r="O90" i="68"/>
  <c r="N8" i="68"/>
  <c r="O9" i="68"/>
  <c r="Q9" i="68"/>
  <c r="N122" i="68"/>
  <c r="O122" i="68" s="1"/>
  <c r="O97" i="68"/>
  <c r="Q90" i="68"/>
  <c r="Q85" i="68" s="1"/>
  <c r="O37" i="68"/>
  <c r="P122" i="68"/>
  <c r="Q122" i="68" s="1"/>
  <c r="Q97" i="68"/>
  <c r="G6" i="66"/>
  <c r="D5" i="90" l="1"/>
  <c r="K5" i="90" s="1"/>
  <c r="L5" i="90" s="1"/>
  <c r="K7" i="90"/>
  <c r="L7" i="90" s="1"/>
  <c r="D7" i="91"/>
  <c r="I7" i="90"/>
  <c r="I7" i="91" s="1"/>
  <c r="D3" i="91"/>
  <c r="H3" i="90"/>
  <c r="F7" i="91"/>
  <c r="F5" i="90"/>
  <c r="H4" i="91"/>
  <c r="G7" i="91"/>
  <c r="I4" i="90"/>
  <c r="D4" i="91"/>
  <c r="I4" i="91" s="1"/>
  <c r="C14" i="90"/>
  <c r="C16" i="90" s="1"/>
  <c r="C3" i="91"/>
  <c r="J7" i="90"/>
  <c r="J7" i="91" s="1"/>
  <c r="F3" i="90"/>
  <c r="I3" i="90"/>
  <c r="I26" i="88"/>
  <c r="I33" i="88" s="1"/>
  <c r="C7" i="66"/>
  <c r="I100" i="68"/>
  <c r="H4" i="66"/>
  <c r="G4" i="90"/>
  <c r="G4" i="91" s="1"/>
  <c r="Q43" i="68"/>
  <c r="O43" i="68"/>
  <c r="Q37" i="68"/>
  <c r="M100" i="68"/>
  <c r="T100" i="68" s="1"/>
  <c r="J120" i="68"/>
  <c r="M26" i="88"/>
  <c r="M120" i="68"/>
  <c r="N100" i="68"/>
  <c r="O21" i="88"/>
  <c r="D5" i="66"/>
  <c r="P21" i="88"/>
  <c r="F5" i="66"/>
  <c r="J5" i="66" s="1"/>
  <c r="Q21" i="88"/>
  <c r="G5" i="66"/>
  <c r="K37" i="68"/>
  <c r="O85" i="68"/>
  <c r="Q10" i="88"/>
  <c r="K85" i="68"/>
  <c r="P10" i="88"/>
  <c r="O10" i="88"/>
  <c r="D3" i="66"/>
  <c r="F3" i="66"/>
  <c r="Q17" i="88"/>
  <c r="P17" i="88"/>
  <c r="P100" i="68"/>
  <c r="P120" i="68"/>
  <c r="Q8" i="68"/>
  <c r="P119" i="68"/>
  <c r="O8" i="68"/>
  <c r="N119" i="68"/>
  <c r="K8" i="68"/>
  <c r="J119" i="68"/>
  <c r="N121" i="68"/>
  <c r="J121" i="68"/>
  <c r="P121" i="68"/>
  <c r="D10" i="90" l="1"/>
  <c r="D14" i="90" s="1"/>
  <c r="D5" i="91"/>
  <c r="I5" i="91" s="1"/>
  <c r="H10" i="90"/>
  <c r="H14" i="90" s="1"/>
  <c r="H16" i="90" s="1"/>
  <c r="I3" i="91"/>
  <c r="H3" i="91"/>
  <c r="H10" i="91" s="1"/>
  <c r="H14" i="91" s="1"/>
  <c r="H16" i="91" s="1"/>
  <c r="M123" i="68"/>
  <c r="C10" i="91"/>
  <c r="C14" i="91" s="1"/>
  <c r="C16" i="91" s="1"/>
  <c r="F5" i="91"/>
  <c r="F10" i="90"/>
  <c r="J10" i="90" s="1"/>
  <c r="G5" i="91"/>
  <c r="G10" i="91" s="1"/>
  <c r="G14" i="91" s="1"/>
  <c r="G16" i="91" s="1"/>
  <c r="G10" i="90"/>
  <c r="G14" i="90" s="1"/>
  <c r="G16" i="90" s="1"/>
  <c r="J5" i="90"/>
  <c r="J3" i="90"/>
  <c r="F3" i="91"/>
  <c r="I5" i="90"/>
  <c r="O119" i="68"/>
  <c r="Q119" i="68"/>
  <c r="K119" i="68"/>
  <c r="D4" i="66"/>
  <c r="O100" i="68"/>
  <c r="Q100" i="68"/>
  <c r="J3" i="66"/>
  <c r="I123" i="68"/>
  <c r="I125" i="68" s="1"/>
  <c r="O17" i="88"/>
  <c r="M33" i="88"/>
  <c r="Q18" i="88"/>
  <c r="P18" i="88"/>
  <c r="O18" i="88"/>
  <c r="I5" i="66"/>
  <c r="J100" i="68"/>
  <c r="K100" i="68" s="1"/>
  <c r="K120" i="68"/>
  <c r="P15" i="88"/>
  <c r="K121" i="68"/>
  <c r="O121" i="68"/>
  <c r="D6" i="66"/>
  <c r="I6" i="66" s="1"/>
  <c r="Q15" i="88"/>
  <c r="Q120" i="68"/>
  <c r="P123" i="68"/>
  <c r="P125" i="68" s="1"/>
  <c r="Q121" i="68"/>
  <c r="O120" i="68"/>
  <c r="N123" i="68"/>
  <c r="N125" i="68" s="1"/>
  <c r="I3" i="66"/>
  <c r="C10" i="66"/>
  <c r="C12" i="66" s="1"/>
  <c r="L26" i="88"/>
  <c r="L33" i="88" s="1"/>
  <c r="D10" i="91" l="1"/>
  <c r="D14" i="91" s="1"/>
  <c r="D16" i="90"/>
  <c r="M125" i="68"/>
  <c r="J5" i="91"/>
  <c r="F10" i="91"/>
  <c r="F14" i="91" s="1"/>
  <c r="J3" i="91"/>
  <c r="I10" i="90"/>
  <c r="F14" i="90"/>
  <c r="J14" i="90" s="1"/>
  <c r="I14" i="90"/>
  <c r="F7" i="66"/>
  <c r="J4" i="66"/>
  <c r="Q33" i="88"/>
  <c r="G7" i="66"/>
  <c r="G10" i="66" s="1"/>
  <c r="G12" i="66" s="1"/>
  <c r="O15" i="88"/>
  <c r="D7" i="66"/>
  <c r="D10" i="66" s="1"/>
  <c r="D12" i="66" s="1"/>
  <c r="I12" i="66" s="1"/>
  <c r="P33" i="88"/>
  <c r="O125" i="68"/>
  <c r="J123" i="68"/>
  <c r="J125" i="68" s="1"/>
  <c r="Q125" i="68"/>
  <c r="J26" i="88"/>
  <c r="J33" i="88" s="1"/>
  <c r="P26" i="88"/>
  <c r="Q123" i="68"/>
  <c r="O123" i="68"/>
  <c r="Q26" i="88"/>
  <c r="K19" i="88"/>
  <c r="K18" i="88" s="1"/>
  <c r="K25" i="88"/>
  <c r="I10" i="91" l="1"/>
  <c r="I16" i="90"/>
  <c r="J10" i="91"/>
  <c r="F16" i="91"/>
  <c r="J16" i="91" s="1"/>
  <c r="J14" i="91"/>
  <c r="D16" i="91"/>
  <c r="I16" i="91" s="1"/>
  <c r="I14" i="91"/>
  <c r="F16" i="90"/>
  <c r="J16" i="90" s="1"/>
  <c r="K125" i="68"/>
  <c r="F10" i="66"/>
  <c r="F12" i="66" s="1"/>
  <c r="J12" i="66" s="1"/>
  <c r="J7" i="66"/>
  <c r="K24" i="88"/>
  <c r="O33" i="88"/>
  <c r="I4" i="66"/>
  <c r="K123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K11" i="88"/>
  <c r="K10" i="88" s="1"/>
  <c r="E3" i="66" s="1"/>
  <c r="L100" i="68" l="1"/>
  <c r="E3" i="90"/>
  <c r="K3" i="90" s="1"/>
  <c r="L3" i="90" s="1"/>
  <c r="L119" i="68"/>
  <c r="L123" i="68" s="1"/>
  <c r="L125" i="68" s="1"/>
  <c r="N26" i="88"/>
  <c r="N33" i="88" s="1"/>
  <c r="H7" i="66"/>
  <c r="H10" i="66" s="1"/>
  <c r="H12" i="66" s="1"/>
  <c r="E10" i="90" l="1"/>
  <c r="K10" i="90" s="1"/>
  <c r="L10" i="90" s="1"/>
  <c r="E3" i="91"/>
  <c r="K26" i="88"/>
  <c r="K33" i="88" s="1"/>
  <c r="E7" i="66"/>
  <c r="E10" i="66" s="1"/>
  <c r="E12" i="66" s="1"/>
  <c r="E14" i="90" l="1"/>
  <c r="K14" i="90" s="1"/>
  <c r="L14" i="90" s="1"/>
  <c r="E10" i="91"/>
  <c r="E14" i="91" s="1"/>
  <c r="E16" i="91" s="1"/>
  <c r="E6" i="74"/>
  <c r="D6" i="74"/>
  <c r="F5" i="74"/>
  <c r="F4" i="74"/>
  <c r="F3" i="74"/>
  <c r="E16" i="90" l="1"/>
  <c r="K16" i="90" s="1"/>
  <c r="L16" i="90" s="1"/>
  <c r="F6" i="74"/>
  <c r="Q11" i="68"/>
  <c r="Q40" i="68"/>
  <c r="P40" i="68"/>
  <c r="P39" i="68"/>
  <c r="Q39" i="68"/>
</calcChain>
</file>

<file path=xl/sharedStrings.xml><?xml version="1.0" encoding="utf-8"?>
<sst xmlns="http://schemas.openxmlformats.org/spreadsheetml/2006/main" count="1809" uniqueCount="320">
  <si>
    <t>SECCIÓN: 12-10-00 UNIDAD ADMINISTRATIVA ESPECIAL AGENCIA NACIONAL DE DEFENSA JURIDICA DEL ESTADO</t>
  </si>
  <si>
    <t xml:space="preserve">REPORTE DE EJECUCIÓN PRESUPUESTAL  </t>
  </si>
  <si>
    <t xml:space="preserve"> </t>
  </si>
  <si>
    <t>T</t>
  </si>
  <si>
    <t>X</t>
  </si>
  <si>
    <t>AB/AC</t>
  </si>
  <si>
    <t>W</t>
  </si>
  <si>
    <t>Y</t>
  </si>
  <si>
    <t>AA</t>
  </si>
  <si>
    <t>CTA</t>
  </si>
  <si>
    <t>SUB
CTA</t>
  </si>
  <si>
    <t>OBJ</t>
  </si>
  <si>
    <t>ORD</t>
  </si>
  <si>
    <t>SOR
ORD</t>
  </si>
  <si>
    <t>ITEM</t>
  </si>
  <si>
    <t>SUB
ITEM</t>
  </si>
  <si>
    <t>DESCRIPCION</t>
  </si>
  <si>
    <t>APROPIACION VIGENTE</t>
  </si>
  <si>
    <t xml:space="preserve">COMPROMISOS ACUMULADOS 
</t>
  </si>
  <si>
    <t xml:space="preserve">% COMPROMISOS ACUMULADOS </t>
  </si>
  <si>
    <t xml:space="preserve">CDP POR COMPROMER 
</t>
  </si>
  <si>
    <t>APROPIACION DISPONIBLE</t>
  </si>
  <si>
    <t>OBLIGACIONES</t>
  </si>
  <si>
    <t>% OBLIGACIONES</t>
  </si>
  <si>
    <t>PAGOS</t>
  </si>
  <si>
    <t>% PAGOS</t>
  </si>
  <si>
    <t>GASTOS DE PERSONAL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</si>
  <si>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</si>
  <si>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</si>
  <si>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</si>
  <si>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</si>
  <si>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</si>
  <si>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</si>
  <si>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</si>
  <si>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</si>
  <si>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</si>
  <si>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</si>
  <si>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</si>
  <si>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</si>
  <si>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</si>
  <si>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</si>
  <si>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</si>
  <si>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</si>
  <si>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</si>
  <si>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</si>
  <si>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</si>
  <si>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</si>
  <si>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</si>
  <si>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</si>
  <si>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</si>
  <si>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</si>
  <si>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</si>
  <si>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</si>
  <si>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</si>
  <si>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</si>
  <si>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</si>
  <si>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</si>
  <si>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</si>
  <si>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</si>
  <si>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/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</si>
  <si>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</si>
  <si>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</si>
  <si>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</si>
  <si>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</si>
  <si>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</si>
  <si>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 xml:space="preserve">ESTÍMULOS A LOS EMPLEADOS DEL ESTADO </t>
  </si>
  <si>
    <t>016</t>
  </si>
  <si>
    <t>PRIMA DE COORDINACIÓN</t>
  </si>
  <si>
    <t>030</t>
  </si>
  <si>
    <t>BONIFICACIÓN DE DIRECCIÓN</t>
  </si>
  <si>
    <t>OTROS GASTOS DE PERSONAL - DISTRIBUCIÓN PREVIO CONCEPTO DGPPN</t>
  </si>
  <si>
    <t>ADQUISICIÓN DE BIENES  Y SERVICIOS</t>
  </si>
  <si>
    <t>ADQUISICIONES DIFERENTES DE ACTIVOS</t>
  </si>
  <si>
    <t xml:space="preserve">ACTIVOS FIJOS </t>
  </si>
  <si>
    <t xml:space="preserve">MAQUINARIA Y EQUIPO </t>
  </si>
  <si>
    <t>EQUIPO Y APARATOS DE RADIO, TELEVISIÓN Y COMUNICACIÓNES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</si>
  <si>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</si>
  <si>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</si>
  <si>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</si>
  <si>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HILADOS E HILOS; TEJIDOS DE FIBRAS TEXTILES INCLUSO AFELPADOS</t>
  </si>
  <si>
    <t>ARTÍCULOS TEXTILES (EXCEPTO PRENDAS DE VESTIR)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</si>
  <si>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</si>
  <si>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</si>
  <si>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</si>
  <si>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</si>
  <si>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</si>
  <si>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</si>
  <si>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</si>
  <si>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</si>
  <si>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</si>
  <si>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</si>
  <si>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Y APARATOS ELÉCTRICOS</t>
  </si>
  <si>
    <t>EQUIPO Y APARATOS DE RADIO, TELEVISIÓN Y COMUNICACIONES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</si>
  <si>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</si>
  <si>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</si>
  <si>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</si>
  <si>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</si>
  <si>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</si>
  <si>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</si>
  <si>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</si>
  <si>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</si>
  <si>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</si>
  <si>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</si>
  <si>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</si>
  <si>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</si>
  <si>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</si>
  <si>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</si>
  <si>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</si>
  <si>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</si>
  <si>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</si>
  <si>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</si>
  <si>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</si>
  <si>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</si>
  <si>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</si>
  <si>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</si>
  <si>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VIÁTICOS DE LOS FUNCIONARIOS EN COMISIÓN</t>
  </si>
  <si>
    <t>TRANSFERENCIAS CORRIENTES</t>
  </si>
  <si>
    <t>A ENTIDADES DEL GOBIERNO</t>
  </si>
  <si>
    <t>A ÓRGANOS DEL PGN</t>
  </si>
  <si>
    <t>DEFENSA DE LOS INTERESES DEL ESTADO EN CONTROVERSIAS INTERNACIONALES</t>
  </si>
  <si>
    <t>OTRAS TRANSFERENCIAS - DISTRIBUCIÓN PREVIO CONCEPTO DGPPN</t>
  </si>
  <si>
    <t>04</t>
  </si>
  <si>
    <t>PRESTACIONES SOCIALES</t>
  </si>
  <si>
    <t>PRESTACIONES SOCIALES RELACIONADAS CON EL EMPLEO</t>
  </si>
  <si>
    <t>012</t>
  </si>
  <si>
    <t>INCAPACIDADES (NO DE PENSIONES)</t>
  </si>
  <si>
    <t>LICENCIAS DE MATERNIDAD Y PATERNIDAD (NO DE PENSIONES)</t>
  </si>
  <si>
    <t>SENTENCIAS Y CONCILIACIONES</t>
  </si>
  <si>
    <t>FALLOS INTERNACIONALES</t>
  </si>
  <si>
    <t>FALLOS JUDICIALES, DECISIONES CUASIJUDICIALES Y SOLUCIONES AMISTOSAS SISTEMA INTERAMERICANO DE DERECHOS HUMANOS</t>
  </si>
  <si>
    <t>08</t>
  </si>
  <si>
    <t>GASTOS POR TRIBUTOS, MULTAS, SANCIONES E INTERESES DE MORA</t>
  </si>
  <si>
    <t>CONTRIBUCIONES</t>
  </si>
  <si>
    <t>CUOTA DE FISCALIZACIÓN Y AUDITAJE</t>
  </si>
  <si>
    <t>A</t>
  </si>
  <si>
    <t>TOTAL FUNCIONAMIENTO</t>
  </si>
  <si>
    <t>1205</t>
  </si>
  <si>
    <t>0800</t>
  </si>
  <si>
    <t>IMPLEMENTACION DEL PROGRAMA DE FORTALECIMIENTO DE LA AGENCIA DE DEFENSA JURIDICA A NIVEL NACIONAL</t>
  </si>
  <si>
    <t>20110E</t>
  </si>
  <si>
    <t>SEGURIDAD HUMANA Y JUSTICIA SOCIAL / E. SISTEMA NACIONAL DE DEFENSA JURÍDICA DEL ESTADO</t>
  </si>
  <si>
    <t>DOCUMENTOS DE LINEAMIENTOS TECNICOS</t>
  </si>
  <si>
    <t>ADQUISICIÓN DE BIENES Y SERVICIOS - DOCUMENTOS DE INVESTIGACIÓN - DESARROLLO DE ESTRATEGIAS PARA LA GENERACIÓN Y SOCIALIZACIÓN DE LA INFORMACIÓN LEGISLATIVA A NIVEL NACIONAL</t>
  </si>
  <si>
    <t>FORTALECIMIENTO DE LAS CAPACIDADES DE LA ANDJE PARA MEJORAR LA EFICIENCIA DE LAS ENTIDADES DEL NIVEL NACIONAL QUE HACEN PARTE DEL SISTEMA DE DEFENSA JURÍDICA</t>
  </si>
  <si>
    <t>DOCUMENTOS DE PLANEACION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</si>
  <si>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</si>
  <si>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FORTALECIMIENTO DE LA GESTIÓN DEL CONOCIMIENTO BASADO EN EVIDENCIA DEL SISTEMA DE DEFENSA JURÍDICA DEL ESTADO</t>
  </si>
  <si>
    <t>SERVICIO DE INFORMACION EN MATERIA DE DEFENSA JURIDICA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</si>
  <si>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</si>
  <si>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FORTALECIMIENTO DE LA GESTION DEL CONOCIMIENTO BASADO EN EVIDENCIA DEL SISTEMA DE DEFENSA JURIDICA DEL ESTADO</t>
  </si>
  <si>
    <t>ADMINISTRACIÓN Y OTROS GASTOS CONTINGENTES</t>
  </si>
  <si>
    <t>C</t>
  </si>
  <si>
    <t>TOTAL INVERSION</t>
  </si>
  <si>
    <t>R   E   S   U   M   E   N</t>
  </si>
  <si>
    <t xml:space="preserve">ADQUISICION DE BIENES Y SERVICIOS </t>
  </si>
  <si>
    <t xml:space="preserve">GASTOS POR TRIBUTOS Y MULTAS </t>
  </si>
  <si>
    <t>TOTAL INVERSIÓN</t>
  </si>
  <si>
    <t>TOTAL GENERAL</t>
  </si>
  <si>
    <t>Fuente: SIIF-NACIÓN</t>
  </si>
  <si>
    <t>Coordinador (a) Grupo Gestión Administrativa, Financiera</t>
  </si>
  <si>
    <t>CONCEPTO</t>
  </si>
  <si>
    <t>APROPIACIÓN VIGENTE</t>
  </si>
  <si>
    <t>COMPROMISOS</t>
  </si>
  <si>
    <t>CDP POR 
COMPROMETER</t>
  </si>
  <si>
    <t>APROPIACIÓN DISPONIBLE</t>
  </si>
  <si>
    <t xml:space="preserve"> % EJECUCIÓN</t>
  </si>
  <si>
    <t>% EJEC OBLIGA.</t>
  </si>
  <si>
    <t>% EJEC PAG.</t>
  </si>
  <si>
    <t>ADQUISICIÓN DE ACTIVOS NO FINANCIEROS</t>
  </si>
  <si>
    <t>A - TOTAL FUNCIONAMIENTO</t>
  </si>
  <si>
    <t>1205005</t>
  </si>
  <si>
    <t>FORTALECIMIENTO DE LAS CAPACIDADES DE LA ANDJE PARA MEJORAR LA EFICIENCIA DE LAS ENTIDADES DEL NIVEL NACIONAL QUE HACEN PARTE DEL SISTEMA DE DEFENSA JURIDICA.</t>
  </si>
  <si>
    <t>1205007</t>
  </si>
  <si>
    <t>1205008</t>
  </si>
  <si>
    <t>C - TOTAL INVERSION</t>
  </si>
  <si>
    <t>TOTAL PRESUPUESTO</t>
  </si>
  <si>
    <t>Apropiaciones Bloqueadas por Ministerio de Hacienda</t>
  </si>
  <si>
    <t>% EJEC COMPROMISOS</t>
  </si>
  <si>
    <t>% EJEC OBLIGACIONES</t>
  </si>
  <si>
    <t xml:space="preserve">ADQUISICION DE BIENES Y SERVICIOS   </t>
  </si>
  <si>
    <t>TRANSFERENCIAS</t>
  </si>
  <si>
    <t>APROPIACIÓN BLOQUEADA</t>
  </si>
  <si>
    <t xml:space="preserve">TOTAL PRESUPUESTO 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</si>
  <si>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</si>
  <si>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</si>
  <si>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</si>
  <si>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</si>
  <si>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</si>
  <si>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</si>
  <si>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</si>
  <si>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</si>
  <si>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SUB
ITEM 2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</si>
  <si>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</si>
  <si>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</si>
  <si>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</si>
  <si>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</si>
  <si>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</si>
  <si>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</si>
  <si>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</si>
  <si>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</si>
  <si>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</si>
  <si>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</si>
  <si>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</si>
  <si>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</si>
  <si>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</si>
  <si>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12-10-00</t>
  </si>
  <si>
    <t>UNIDAD ADMINISTRATIVA ESPECIAL AGENCIA NACIONAL DE DEFENSA JURÍDICA DEL ESTADO</t>
  </si>
  <si>
    <t>A-01-01-01</t>
  </si>
  <si>
    <t>Nación</t>
  </si>
  <si>
    <t>10</t>
  </si>
  <si>
    <t>CSF</t>
  </si>
  <si>
    <t>A-01-01-02</t>
  </si>
  <si>
    <t>A-01-01-03</t>
  </si>
  <si>
    <t>A-01-01-04</t>
  </si>
  <si>
    <t>A-02</t>
  </si>
  <si>
    <t>A-03-03-01-078</t>
  </si>
  <si>
    <t>078</t>
  </si>
  <si>
    <t>A-03-03-01-999</t>
  </si>
  <si>
    <t>999</t>
  </si>
  <si>
    <t>A-03-04-02-012</t>
  </si>
  <si>
    <t>INCAPACIDADES Y LICENCIAS DE MATERNIDAD Y PATERNIDAD (NO DE PENSIONES)</t>
  </si>
  <si>
    <t>A-03-10</t>
  </si>
  <si>
    <t>A-08-04-01</t>
  </si>
  <si>
    <t>11</t>
  </si>
  <si>
    <t>SSF</t>
  </si>
  <si>
    <t>C-1205-0800-3-20110E</t>
  </si>
  <si>
    <t>3</t>
  </si>
  <si>
    <t>2. SEGURIDAD HUMANA Y JUSTICIA SOCIAL / E. SISTEMA NACIONAL DE DEFENSA JURÍDICA DEL ESTADO</t>
  </si>
  <si>
    <t>14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</si>
  <si>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</si>
  <si>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</si>
  <si>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</si>
  <si>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</si>
  <si>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</si>
  <si>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</si>
  <si>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</si>
  <si>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</si>
  <si>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</si>
  <si>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</si>
  <si>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</si>
  <si>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</si>
  <si>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</si>
  <si>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</si>
  <si>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</si>
  <si>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</si>
  <si>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</si>
  <si>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</si>
  <si>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</si>
  <si>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</si>
  <si>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</si>
  <si>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</si>
  <si>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</si>
  <si>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A-02-01-01-004-007</t>
  </si>
  <si>
    <t>A-02-02-01-002-003</t>
  </si>
  <si>
    <t>A-02-02-01-002-006</t>
  </si>
  <si>
    <t>A-02-02-01-002-007</t>
  </si>
  <si>
    <t>A-02-02-01-003-001</t>
  </si>
  <si>
    <t>A-02-02-01-003-002</t>
  </si>
  <si>
    <t>PASTA O PULPA, PAPEL Y PRODUCTOS DE PAPEL; IMPRESOS Y ARTÍCULOS SIMILARES</t>
  </si>
  <si>
    <t>A-02-02-01-003-003</t>
  </si>
  <si>
    <t>A-02-02-01-003-004</t>
  </si>
  <si>
    <t>A-02-02-01-003-005</t>
  </si>
  <si>
    <t>A-02-02-01-003-006</t>
  </si>
  <si>
    <t>A-02-02-01-003-008</t>
  </si>
  <si>
    <t>A-02-02-01-004-002</t>
  </si>
  <si>
    <t>A-02-02-01-004-006</t>
  </si>
  <si>
    <t>A-02-02-01-004-007</t>
  </si>
  <si>
    <t>A-02-02-01-004-008</t>
  </si>
  <si>
    <t>A-02-02-02-006-003</t>
  </si>
  <si>
    <t>A-02-02-02-006-004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</si>
  <si>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</si>
  <si>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</si>
  <si>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</si>
  <si>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</si>
  <si>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</si>
  <si>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</si>
  <si>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</si>
  <si>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</si>
  <si>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</si>
  <si>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</si>
  <si>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</si>
  <si>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</si>
  <si>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</si>
  <si>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</si>
  <si>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</si>
  <si>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</si>
  <si>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A-03-04-02-012-001</t>
  </si>
  <si>
    <t>A-03-04-02-012-002</t>
  </si>
  <si>
    <t>A-03-10-02-001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</si>
  <si>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</si>
  <si>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</si>
  <si>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</si>
  <si>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>0201</t>
  </si>
  <si>
    <t>C-1205-0800-3-20110E-1205005-0201</t>
  </si>
  <si>
    <t>C-1205-0800-3-20110E-1205008-0202</t>
  </si>
  <si>
    <t>0202</t>
  </si>
  <si>
    <t>C-1205-0800-3-20110E-1205007-0203</t>
  </si>
  <si>
    <t>0203</t>
  </si>
  <si>
    <t>APROPIACIÓN  DISPONIBLE</t>
  </si>
  <si>
    <t>% DE EJECUCIÓN</t>
  </si>
  <si>
    <t>TOTAL PRESUPUESTO CON APLAZAMIENTO</t>
  </si>
  <si>
    <t>FORTALECIMIENTO DE LA GESTIÓN DEL CONOCIMIENTO BASADO EN EVIDENCIA DEL SISTEMA DE DEFENSA JURÍDICA DEL ESTADO - BID</t>
  </si>
  <si>
    <t>CDP 
APALANCAMIENTO 2017</t>
  </si>
  <si>
    <t>MES
(DIC 2017)</t>
  </si>
  <si>
    <t>MESES 
(ENE-JULIO
2018</t>
  </si>
  <si>
    <t>TOTAL
CONTRATO</t>
  </si>
  <si>
    <t>Actividades de Bienestar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</si>
  <si>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</t>
    </r>
    <r>
      <rPr>
        <b/>
        <sz val="10"/>
        <color theme="1"/>
        <rFont val="Verdana"/>
        <family val="2"/>
      </rPr>
      <t>2 - Gastos Generales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204 Adquisicion de bienes y servicios</t>
    </r>
  </si>
  <si>
    <t>Servicio postal</t>
  </si>
  <si>
    <t>Centro de Contacto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</si>
  <si>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1</t>
    </r>
    <r>
      <rPr>
        <b/>
        <sz val="10"/>
        <color theme="1"/>
        <rFont val="Verdana"/>
        <family val="2"/>
      </rPr>
      <t xml:space="preserve"> - Gastos de Personal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102-Servicios personales indirectos</t>
    </r>
  </si>
  <si>
    <t>TOTAL</t>
  </si>
  <si>
    <t>A-02-02-02-006-005</t>
  </si>
  <si>
    <t>SERVICIOS DE TRANSPORTE DE CARGA</t>
  </si>
  <si>
    <t>A-02-01-01-004-005</t>
  </si>
  <si>
    <t>MAQUINARIA DE OFICINA, CONTABILIDAD E INFORMÁTICA</t>
  </si>
  <si>
    <t>Enero-Noviembre</t>
  </si>
  <si>
    <t>Fecha de actualización: 30 noviembre 2025</t>
  </si>
  <si>
    <t>CON CORTE A: 30 DE NOVIEMBRE DE 2025</t>
  </si>
  <si>
    <t xml:space="preserve">Coordinadora Grupo Interno de Gestión Administrativa,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</si>
</sst>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</numFmts>
  <fonts count="5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b/>
      <sz val="8"/>
      <color rgb="FFFF0000"/>
      <name val="Franklin Gothic Book"/>
      <family val="2"/>
    </font>
    <font>
      <b/>
      <sz val="10"/>
      <color theme="0"/>
      <name val="Montserrat"/>
    </font>
    <font>
      <b/>
      <sz val="9"/>
      <color theme="0"/>
      <name val="Montserrat"/>
    </font>
    <font>
      <b/>
      <i/>
      <sz val="8.5"/>
      <name val="Montserrat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8" fillId="0" borderId="0" applyFill="0">
      <alignment horizontal="center" vertical="center" wrapText="1"/>
    </xf>
    <xf numFmtId="175" fontId="8" fillId="6" borderId="0" applyFill="0" applyProtection="0">
      <alignment horizontal="center" vertical="center"/>
    </xf>
    <xf numFmtId="1" fontId="8" fillId="2" borderId="0" applyFill="0">
      <alignment horizontal="center" vertical="center"/>
    </xf>
    <xf numFmtId="43" fontId="2" fillId="0" borderId="0" applyFont="0" applyFill="0" applyBorder="0" applyAlignment="0" applyProtection="0"/>
  </cellStyleXfs>
  <cellXfs count="468">
    <xf numFmtId="0" fontId="0" fillId="0" borderId="0" xfId="0"/>
    <xf numFmtId="0" fontId="6" fillId="0" borderId="5" xfId="0" applyFont="1" applyBorder="1"/>
    <xf numFmtId="41" fontId="0" fillId="0" borderId="5" xfId="7" applyFont="1" applyBorder="1"/>
    <xf numFmtId="0" fontId="5" fillId="3" borderId="17" xfId="0" applyFont="1" applyFill="1" applyBorder="1" applyAlignment="1">
      <alignment horizontal="center" vertical="center" wrapText="1"/>
    </xf>
    <xf numFmtId="41" fontId="5" fillId="3" borderId="17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41" fontId="4" fillId="0" borderId="3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0" fontId="11" fillId="2" borderId="0" xfId="0" applyNumberFormat="1" applyFont="1" applyFill="1" applyAlignment="1">
      <alignment horizontal="center" vertical="center" wrapText="1"/>
    </xf>
    <xf numFmtId="175" fontId="14" fillId="2" borderId="3" xfId="13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171" fontId="16" fillId="0" borderId="0" xfId="0" applyNumberFormat="1" applyFont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/>
    </xf>
    <xf numFmtId="172" fontId="14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0" fontId="20" fillId="2" borderId="0" xfId="0" applyNumberFormat="1" applyFont="1" applyFill="1" applyAlignment="1">
      <alignment horizontal="center" vertical="center" wrapText="1"/>
    </xf>
    <xf numFmtId="170" fontId="14" fillId="2" borderId="0" xfId="0" applyNumberFormat="1" applyFont="1" applyFill="1" applyAlignment="1">
      <alignment horizontal="center" vertical="center" wrapText="1"/>
    </xf>
    <xf numFmtId="170" fontId="21" fillId="2" borderId="0" xfId="0" applyNumberFormat="1" applyFont="1" applyFill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 readingOrder="1"/>
    </xf>
    <xf numFmtId="165" fontId="20" fillId="0" borderId="3" xfId="1" applyFont="1" applyFill="1" applyBorder="1" applyAlignment="1">
      <alignment horizontal="center" vertical="center" wrapText="1"/>
    </xf>
    <xf numFmtId="165" fontId="14" fillId="2" borderId="3" xfId="1" applyFont="1" applyFill="1" applyBorder="1" applyAlignment="1">
      <alignment horizontal="center" vertical="center" wrapText="1"/>
    </xf>
    <xf numFmtId="165" fontId="20" fillId="2" borderId="3" xfId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readingOrder="1"/>
    </xf>
    <xf numFmtId="165" fontId="20" fillId="2" borderId="3" xfId="0" applyNumberFormat="1" applyFont="1" applyFill="1" applyBorder="1" applyAlignment="1">
      <alignment horizontal="center" vertical="center" wrapText="1"/>
    </xf>
    <xf numFmtId="10" fontId="20" fillId="2" borderId="11" xfId="5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65" fontId="20" fillId="2" borderId="0" xfId="1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1" fontId="16" fillId="2" borderId="0" xfId="0" applyNumberFormat="1" applyFont="1" applyFill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49" fontId="16" fillId="0" borderId="2" xfId="0" applyNumberFormat="1" applyFont="1" applyBorder="1" applyAlignment="1">
      <alignment horizontal="center" vertical="center" wrapText="1" readingOrder="1"/>
    </xf>
    <xf numFmtId="49" fontId="16" fillId="0" borderId="3" xfId="0" applyNumberFormat="1" applyFont="1" applyBorder="1" applyAlignment="1">
      <alignment horizontal="center" vertical="center" wrapText="1" readingOrder="1"/>
    </xf>
    <xf numFmtId="10" fontId="13" fillId="2" borderId="0" xfId="0" applyNumberFormat="1" applyFont="1" applyFill="1" applyAlignment="1">
      <alignment horizontal="center" vertical="center" wrapText="1"/>
    </xf>
    <xf numFmtId="170" fontId="22" fillId="2" borderId="0" xfId="0" applyNumberFormat="1" applyFont="1" applyFill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65" fontId="13" fillId="9" borderId="3" xfId="0" applyNumberFormat="1" applyFont="1" applyFill="1" applyBorder="1" applyAlignment="1">
      <alignment horizontal="center" vertical="center" wrapText="1"/>
    </xf>
    <xf numFmtId="10" fontId="13" fillId="9" borderId="11" xfId="5" applyNumberFormat="1" applyFont="1" applyFill="1" applyBorder="1" applyAlignment="1">
      <alignment horizontal="center" vertical="center" wrapText="1"/>
    </xf>
    <xf numFmtId="49" fontId="20" fillId="2" borderId="3" xfId="7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0" fontId="13" fillId="0" borderId="11" xfId="5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 readingOrder="1"/>
    </xf>
    <xf numFmtId="172" fontId="20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0" fontId="20" fillId="2" borderId="0" xfId="1" applyNumberFormat="1" applyFont="1" applyFill="1" applyAlignment="1">
      <alignment horizontal="center" vertical="center" wrapText="1"/>
    </xf>
    <xf numFmtId="10" fontId="20" fillId="2" borderId="0" xfId="5" applyNumberFormat="1" applyFont="1" applyFill="1" applyBorder="1" applyAlignment="1">
      <alignment horizontal="center" vertical="center" wrapText="1"/>
    </xf>
    <xf numFmtId="170" fontId="13" fillId="2" borderId="0" xfId="3" applyNumberFormat="1" applyFont="1" applyFill="1" applyAlignment="1">
      <alignment horizontal="center" vertical="center" wrapText="1"/>
    </xf>
    <xf numFmtId="170" fontId="20" fillId="2" borderId="0" xfId="5" applyNumberFormat="1" applyFont="1" applyFill="1" applyAlignment="1">
      <alignment horizontal="center" vertical="center" wrapText="1"/>
    </xf>
    <xf numFmtId="170" fontId="20" fillId="2" borderId="0" xfId="7" applyNumberFormat="1" applyFont="1" applyFill="1" applyAlignment="1">
      <alignment horizontal="center" vertical="center" wrapText="1"/>
    </xf>
    <xf numFmtId="165" fontId="13" fillId="2" borderId="0" xfId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 wrapText="1"/>
    </xf>
    <xf numFmtId="10" fontId="13" fillId="8" borderId="11" xfId="5" applyNumberFormat="1" applyFont="1" applyFill="1" applyBorder="1" applyAlignment="1">
      <alignment horizontal="center" vertical="center" wrapText="1"/>
    </xf>
    <xf numFmtId="165" fontId="13" fillId="8" borderId="3" xfId="1" applyFont="1" applyFill="1" applyBorder="1" applyAlignment="1">
      <alignment horizontal="center" vertical="center" wrapText="1"/>
    </xf>
    <xf numFmtId="170" fontId="13" fillId="2" borderId="0" xfId="0" applyNumberFormat="1" applyFont="1" applyFill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center" vertical="center" wrapText="1" readingOrder="1"/>
    </xf>
    <xf numFmtId="165" fontId="13" fillId="8" borderId="3" xfId="0" applyNumberFormat="1" applyFont="1" applyFill="1" applyBorder="1" applyAlignment="1">
      <alignment horizontal="center" vertical="center" wrapText="1"/>
    </xf>
    <xf numFmtId="170" fontId="20" fillId="2" borderId="3" xfId="0" applyNumberFormat="1" applyFont="1" applyFill="1" applyBorder="1" applyAlignment="1">
      <alignment horizontal="left" vertical="center" wrapText="1"/>
    </xf>
    <xf numFmtId="2" fontId="13" fillId="8" borderId="3" xfId="0" applyNumberFormat="1" applyFont="1" applyFill="1" applyBorder="1" applyAlignment="1">
      <alignment horizontal="left" vertical="center" wrapText="1"/>
    </xf>
    <xf numFmtId="1" fontId="14" fillId="2" borderId="3" xfId="3" applyNumberFormat="1" applyFont="1" applyFill="1" applyBorder="1" applyAlignment="1">
      <alignment horizontal="left" vertical="center" wrapText="1"/>
    </xf>
    <xf numFmtId="174" fontId="15" fillId="8" borderId="10" xfId="12" applyFont="1" applyFill="1" applyBorder="1" applyAlignment="1">
      <alignment vertical="center" wrapText="1"/>
    </xf>
    <xf numFmtId="174" fontId="15" fillId="8" borderId="8" xfId="12" applyFont="1" applyFill="1" applyBorder="1" applyAlignment="1">
      <alignment vertical="center" wrapText="1"/>
    </xf>
    <xf numFmtId="174" fontId="15" fillId="8" borderId="10" xfId="12" applyFont="1" applyFill="1" applyBorder="1">
      <alignment horizontal="center" vertical="center" wrapText="1"/>
    </xf>
    <xf numFmtId="0" fontId="13" fillId="8" borderId="10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49" fontId="13" fillId="8" borderId="10" xfId="0" applyNumberFormat="1" applyFont="1" applyFill="1" applyBorder="1" applyAlignment="1">
      <alignment vertical="center" wrapText="1"/>
    </xf>
    <xf numFmtId="49" fontId="13" fillId="8" borderId="8" xfId="0" applyNumberFormat="1" applyFont="1" applyFill="1" applyBorder="1" applyAlignment="1">
      <alignment vertical="center" wrapText="1"/>
    </xf>
    <xf numFmtId="174" fontId="15" fillId="8" borderId="21" xfId="12" applyFont="1" applyFill="1" applyBorder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49" fontId="13" fillId="8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3" fillId="0" borderId="0" xfId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0" fontId="13" fillId="0" borderId="0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0" fontId="20" fillId="2" borderId="0" xfId="5" applyNumberFormat="1" applyFont="1" applyFill="1" applyAlignment="1">
      <alignment horizontal="center" vertical="center" wrapText="1"/>
    </xf>
    <xf numFmtId="10" fontId="23" fillId="2" borderId="0" xfId="5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center" wrapText="1"/>
    </xf>
    <xf numFmtId="41" fontId="29" fillId="2" borderId="16" xfId="7" applyFont="1" applyFill="1" applyBorder="1" applyAlignment="1">
      <alignment horizontal="center" vertical="center" wrapText="1"/>
    </xf>
    <xf numFmtId="10" fontId="29" fillId="2" borderId="16" xfId="5" applyNumberFormat="1" applyFont="1" applyFill="1" applyBorder="1" applyAlignment="1">
      <alignment horizontal="center" vertical="center" wrapText="1"/>
    </xf>
    <xf numFmtId="10" fontId="28" fillId="0" borderId="0" xfId="5" applyNumberFormat="1" applyFont="1" applyAlignment="1">
      <alignment horizontal="center" vertical="center" wrapText="1"/>
    </xf>
    <xf numFmtId="2" fontId="29" fillId="2" borderId="16" xfId="0" applyNumberFormat="1" applyFont="1" applyFill="1" applyBorder="1" applyAlignment="1">
      <alignment horizontal="left" vertical="center" wrapText="1"/>
    </xf>
    <xf numFmtId="10" fontId="28" fillId="2" borderId="16" xfId="5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16" borderId="16" xfId="0" applyFont="1" applyFill="1" applyBorder="1" applyAlignment="1">
      <alignment horizontal="right" vertical="center" wrapText="1"/>
    </xf>
    <xf numFmtId="41" fontId="28" fillId="16" borderId="16" xfId="7" applyFont="1" applyFill="1" applyBorder="1" applyAlignment="1">
      <alignment horizontal="center" vertical="center" wrapText="1"/>
    </xf>
    <xf numFmtId="10" fontId="28" fillId="16" borderId="16" xfId="5" applyNumberFormat="1" applyFont="1" applyFill="1" applyBorder="1" applyAlignment="1">
      <alignment horizontal="center" vertical="center" wrapText="1"/>
    </xf>
    <xf numFmtId="0" fontId="26" fillId="15" borderId="16" xfId="0" applyFont="1" applyFill="1" applyBorder="1" applyAlignment="1">
      <alignment horizontal="right" vertical="center" wrapText="1"/>
    </xf>
    <xf numFmtId="41" fontId="26" fillId="15" borderId="16" xfId="7" applyFont="1" applyFill="1" applyBorder="1" applyAlignment="1">
      <alignment horizontal="center" vertical="center" wrapText="1"/>
    </xf>
    <xf numFmtId="10" fontId="18" fillId="5" borderId="16" xfId="7" applyNumberFormat="1" applyFont="1" applyFill="1" applyBorder="1" applyAlignment="1">
      <alignment horizontal="center" vertical="center" wrapText="1"/>
    </xf>
    <xf numFmtId="9" fontId="17" fillId="2" borderId="0" xfId="5" applyFont="1" applyFill="1" applyAlignment="1">
      <alignment horizontal="center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41" fontId="28" fillId="0" borderId="0" xfId="0" applyNumberFormat="1" applyFont="1" applyAlignment="1">
      <alignment horizontal="center" vertical="center" wrapText="1"/>
    </xf>
    <xf numFmtId="9" fontId="20" fillId="2" borderId="11" xfId="5" applyFont="1" applyFill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1" fillId="0" borderId="9" xfId="3" applyFont="1" applyBorder="1" applyAlignment="1">
      <alignment horizontal="center" vertical="center" wrapText="1"/>
    </xf>
    <xf numFmtId="1" fontId="32" fillId="9" borderId="3" xfId="3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left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/>
    </xf>
    <xf numFmtId="9" fontId="32" fillId="9" borderId="3" xfId="5" applyFont="1" applyFill="1" applyBorder="1" applyAlignment="1">
      <alignment horizontal="center" vertical="center" wrapText="1"/>
    </xf>
    <xf numFmtId="9" fontId="32" fillId="9" borderId="11" xfId="5" applyFont="1" applyFill="1" applyBorder="1" applyAlignment="1">
      <alignment horizontal="center" vertical="center" wrapText="1"/>
    </xf>
    <xf numFmtId="41" fontId="32" fillId="0" borderId="0" xfId="7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9" xfId="3" applyFont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left" vertical="center" wrapText="1" readingOrder="1"/>
    </xf>
    <xf numFmtId="177" fontId="32" fillId="10" borderId="3" xfId="7" applyNumberFormat="1" applyFont="1" applyFill="1" applyBorder="1" applyAlignment="1">
      <alignment horizontal="center" vertical="center" wrapText="1"/>
    </xf>
    <xf numFmtId="9" fontId="32" fillId="10" borderId="3" xfId="5" applyFont="1" applyFill="1" applyBorder="1" applyAlignment="1">
      <alignment horizontal="center" vertical="center" wrapText="1"/>
    </xf>
    <xf numFmtId="9" fontId="32" fillId="10" borderId="11" xfId="5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left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/>
    </xf>
    <xf numFmtId="9" fontId="32" fillId="8" borderId="3" xfId="5" applyFont="1" applyFill="1" applyBorder="1" applyAlignment="1">
      <alignment horizontal="center" vertical="center" wrapText="1"/>
    </xf>
    <xf numFmtId="9" fontId="32" fillId="8" borderId="11" xfId="5" applyFont="1" applyFill="1" applyBorder="1" applyAlignment="1">
      <alignment horizontal="center" vertical="center" wrapText="1"/>
    </xf>
    <xf numFmtId="175" fontId="32" fillId="2" borderId="3" xfId="13" applyFont="1" applyFill="1" applyBorder="1" applyAlignment="1">
      <alignment horizontal="center" vertical="center" wrapText="1"/>
    </xf>
    <xf numFmtId="1" fontId="32" fillId="0" borderId="3" xfId="3" applyNumberFormat="1" applyFont="1" applyBorder="1" applyAlignment="1">
      <alignment horizontal="center" vertical="center" wrapText="1"/>
    </xf>
    <xf numFmtId="1" fontId="32" fillId="2" borderId="3" xfId="14" applyFont="1" applyFill="1" applyBorder="1" applyAlignment="1">
      <alignment horizontal="left" vertical="center" wrapText="1"/>
    </xf>
    <xf numFmtId="177" fontId="32" fillId="2" borderId="3" xfId="7" applyNumberFormat="1" applyFont="1" applyFill="1" applyBorder="1" applyAlignment="1">
      <alignment horizontal="center" vertical="center" wrapText="1"/>
    </xf>
    <xf numFmtId="9" fontId="32" fillId="0" borderId="3" xfId="5" applyFont="1" applyFill="1" applyBorder="1" applyAlignment="1">
      <alignment horizontal="center" vertical="center" wrapText="1"/>
    </xf>
    <xf numFmtId="9" fontId="32" fillId="2" borderId="3" xfId="5" applyFont="1" applyFill="1" applyBorder="1" applyAlignment="1">
      <alignment horizontal="center" vertical="center" wrapText="1"/>
    </xf>
    <xf numFmtId="9" fontId="32" fillId="2" borderId="11" xfId="5" applyFont="1" applyFill="1" applyBorder="1" applyAlignment="1">
      <alignment horizontal="center" vertical="center" wrapText="1"/>
    </xf>
    <xf numFmtId="175" fontId="31" fillId="2" borderId="3" xfId="13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 wrapText="1"/>
    </xf>
    <xf numFmtId="177" fontId="31" fillId="2" borderId="3" xfId="7" applyNumberFormat="1" applyFont="1" applyFill="1" applyBorder="1" applyAlignment="1">
      <alignment horizontal="center" vertical="center" wrapText="1" readingOrder="1"/>
    </xf>
    <xf numFmtId="177" fontId="31" fillId="2" borderId="3" xfId="7" applyNumberFormat="1" applyFont="1" applyFill="1" applyBorder="1" applyAlignment="1">
      <alignment horizontal="center" vertical="center" wrapText="1"/>
    </xf>
    <xf numFmtId="9" fontId="31" fillId="2" borderId="3" xfId="5" applyFont="1" applyFill="1" applyBorder="1" applyAlignment="1">
      <alignment horizontal="center" vertical="center" wrapText="1"/>
    </xf>
    <xf numFmtId="9" fontId="31" fillId="2" borderId="11" xfId="5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left" vertical="center" wrapText="1"/>
    </xf>
    <xf numFmtId="177" fontId="32" fillId="0" borderId="3" xfId="7" applyNumberFormat="1" applyFont="1" applyFill="1" applyBorder="1" applyAlignment="1">
      <alignment horizontal="center" vertical="center" wrapText="1"/>
    </xf>
    <xf numFmtId="9" fontId="32" fillId="0" borderId="11" xfId="5" applyFont="1" applyFill="1" applyBorder="1" applyAlignment="1">
      <alignment horizontal="center" vertical="center" wrapText="1"/>
    </xf>
    <xf numFmtId="177" fontId="31" fillId="0" borderId="3" xfId="7" applyNumberFormat="1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 readingOrder="1"/>
    </xf>
    <xf numFmtId="9" fontId="32" fillId="8" borderId="3" xfId="5" applyFont="1" applyFill="1" applyBorder="1" applyAlignment="1">
      <alignment horizontal="center" vertical="center" wrapText="1" readingOrder="1"/>
    </xf>
    <xf numFmtId="9" fontId="32" fillId="8" borderId="11" xfId="5" applyFont="1" applyFill="1" applyBorder="1" applyAlignment="1">
      <alignment horizontal="center" vertical="center" wrapText="1" readingOrder="1"/>
    </xf>
    <xf numFmtId="0" fontId="32" fillId="0" borderId="3" xfId="0" applyFont="1" applyBorder="1" applyAlignment="1">
      <alignment horizontal="left" vertical="center" wrapText="1" readingOrder="1"/>
    </xf>
    <xf numFmtId="9" fontId="32" fillId="0" borderId="3" xfId="5" applyFont="1" applyFill="1" applyBorder="1" applyAlignment="1">
      <alignment horizontal="center" vertical="center" wrapText="1" readingOrder="1"/>
    </xf>
    <xf numFmtId="9" fontId="32" fillId="0" borderId="11" xfId="5" applyFont="1" applyFill="1" applyBorder="1" applyAlignment="1">
      <alignment horizontal="center" vertical="center" wrapText="1" readingOrder="1"/>
    </xf>
    <xf numFmtId="0" fontId="31" fillId="0" borderId="3" xfId="0" applyFont="1" applyBorder="1" applyAlignment="1">
      <alignment horizontal="left" vertical="center" wrapText="1" readingOrder="1"/>
    </xf>
    <xf numFmtId="9" fontId="31" fillId="0" borderId="3" xfId="5" applyFont="1" applyFill="1" applyBorder="1" applyAlignment="1">
      <alignment horizontal="center" vertical="center" wrapText="1" readingOrder="1"/>
    </xf>
    <xf numFmtId="9" fontId="31" fillId="0" borderId="11" xfId="5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/>
    </xf>
    <xf numFmtId="1" fontId="32" fillId="8" borderId="3" xfId="3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7" fontId="32" fillId="0" borderId="3" xfId="7" applyNumberFormat="1" applyFont="1" applyFill="1" applyBorder="1" applyAlignment="1">
      <alignment horizontal="center" vertical="center" wrapText="1" readingOrder="1"/>
    </xf>
    <xf numFmtId="175" fontId="32" fillId="0" borderId="3" xfId="13" applyFont="1" applyFill="1" applyBorder="1" applyAlignment="1">
      <alignment horizontal="center" vertical="center" wrapText="1"/>
    </xf>
    <xf numFmtId="175" fontId="31" fillId="0" borderId="3" xfId="13" applyFont="1" applyFill="1" applyBorder="1" applyAlignment="1">
      <alignment horizontal="center" vertical="center" wrapText="1"/>
    </xf>
    <xf numFmtId="41" fontId="32" fillId="2" borderId="0" xfId="7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166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 readingOrder="1"/>
    </xf>
    <xf numFmtId="0" fontId="32" fillId="0" borderId="3" xfId="0" quotePrefix="1" applyFont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2" fillId="8" borderId="3" xfId="0" quotePrefix="1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9" xfId="3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left" vertical="center" wrapText="1"/>
    </xf>
    <xf numFmtId="49" fontId="31" fillId="2" borderId="3" xfId="0" applyNumberFormat="1" applyFont="1" applyFill="1" applyBorder="1" applyAlignment="1">
      <alignment horizontal="center" vertical="center" wrapText="1"/>
    </xf>
    <xf numFmtId="10" fontId="31" fillId="0" borderId="3" xfId="5" applyNumberFormat="1" applyFont="1" applyFill="1" applyBorder="1" applyAlignment="1">
      <alignment horizontal="center" vertical="center" wrapText="1" readingOrder="1"/>
    </xf>
    <xf numFmtId="10" fontId="31" fillId="0" borderId="11" xfId="5" applyNumberFormat="1" applyFont="1" applyFill="1" applyBorder="1" applyAlignment="1">
      <alignment horizontal="center" vertical="center" wrapText="1" readingOrder="1"/>
    </xf>
    <xf numFmtId="0" fontId="32" fillId="9" borderId="2" xfId="0" applyFont="1" applyFill="1" applyBorder="1" applyAlignment="1">
      <alignment horizontal="center" vertical="center" wrapText="1" readingOrder="1"/>
    </xf>
    <xf numFmtId="0" fontId="32" fillId="9" borderId="3" xfId="0" applyFont="1" applyFill="1" applyBorder="1" applyAlignment="1">
      <alignment horizontal="center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 readingOrder="1"/>
    </xf>
    <xf numFmtId="9" fontId="32" fillId="9" borderId="3" xfId="5" applyFont="1" applyFill="1" applyBorder="1" applyAlignment="1">
      <alignment horizontal="center" vertical="center" wrapText="1" readingOrder="1"/>
    </xf>
    <xf numFmtId="9" fontId="32" fillId="9" borderId="11" xfId="5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64" fontId="32" fillId="0" borderId="0" xfId="1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 wrapText="1" readingOrder="1"/>
    </xf>
    <xf numFmtId="49" fontId="31" fillId="2" borderId="3" xfId="0" applyNumberFormat="1" applyFont="1" applyFill="1" applyBorder="1" applyAlignment="1">
      <alignment horizontal="center" vertical="center" wrapText="1" readingOrder="1"/>
    </xf>
    <xf numFmtId="0" fontId="32" fillId="2" borderId="2" xfId="0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center" vertical="center" wrapText="1" readingOrder="1"/>
    </xf>
    <xf numFmtId="2" fontId="33" fillId="11" borderId="7" xfId="3" applyNumberFormat="1" applyFont="1" applyFill="1" applyBorder="1" applyAlignment="1">
      <alignment horizontal="right" vertical="center" wrapText="1"/>
    </xf>
    <xf numFmtId="177" fontId="33" fillId="11" borderId="7" xfId="7" applyNumberFormat="1" applyFont="1" applyFill="1" applyBorder="1" applyAlignment="1">
      <alignment horizontal="center" vertical="center" wrapText="1"/>
    </xf>
    <xf numFmtId="9" fontId="33" fillId="11" borderId="7" xfId="5" applyFont="1" applyFill="1" applyBorder="1" applyAlignment="1">
      <alignment horizontal="center" vertical="center" wrapText="1"/>
    </xf>
    <xf numFmtId="9" fontId="33" fillId="11" borderId="12" xfId="5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1" fontId="32" fillId="0" borderId="0" xfId="3" applyNumberFormat="1" applyFont="1" applyAlignment="1">
      <alignment horizontal="center" vertical="center" wrapText="1"/>
    </xf>
    <xf numFmtId="2" fontId="32" fillId="0" borderId="0" xfId="3" applyNumberFormat="1" applyFont="1" applyAlignment="1">
      <alignment horizontal="left" vertical="center" wrapText="1"/>
    </xf>
    <xf numFmtId="41" fontId="31" fillId="0" borderId="0" xfId="7" applyFont="1" applyFill="1" applyBorder="1" applyAlignment="1">
      <alignment horizontal="center" vertical="center" wrapText="1" readingOrder="1"/>
    </xf>
    <xf numFmtId="2" fontId="35" fillId="7" borderId="40" xfId="3" applyNumberFormat="1" applyFont="1" applyFill="1" applyBorder="1" applyAlignment="1">
      <alignment horizontal="center" vertical="center" wrapText="1"/>
    </xf>
    <xf numFmtId="2" fontId="32" fillId="7" borderId="3" xfId="3" applyNumberFormat="1" applyFont="1" applyFill="1" applyBorder="1" applyAlignment="1">
      <alignment horizontal="center" vertical="center" wrapText="1"/>
    </xf>
    <xf numFmtId="2" fontId="32" fillId="0" borderId="2" xfId="3" applyNumberFormat="1" applyFont="1" applyBorder="1" applyAlignment="1">
      <alignment horizontal="left" vertical="center" wrapText="1"/>
    </xf>
    <xf numFmtId="2" fontId="32" fillId="14" borderId="2" xfId="3" applyNumberFormat="1" applyFont="1" applyFill="1" applyBorder="1" applyAlignment="1">
      <alignment horizontal="right" vertical="center" wrapText="1"/>
    </xf>
    <xf numFmtId="177" fontId="32" fillId="14" borderId="3" xfId="7" applyNumberFormat="1" applyFont="1" applyFill="1" applyBorder="1" applyAlignment="1">
      <alignment horizontal="center" vertical="center" wrapText="1"/>
    </xf>
    <xf numFmtId="9" fontId="32" fillId="14" borderId="3" xfId="5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 vertical="center" wrapText="1"/>
    </xf>
    <xf numFmtId="171" fontId="36" fillId="0" borderId="0" xfId="0" applyNumberFormat="1" applyFont="1" applyAlignment="1">
      <alignment horizontal="center" vertical="center" wrapText="1" readingOrder="1"/>
    </xf>
    <xf numFmtId="41" fontId="31" fillId="0" borderId="0" xfId="3" applyNumberFormat="1" applyFont="1" applyAlignment="1">
      <alignment horizontal="center" vertical="center" wrapText="1"/>
    </xf>
    <xf numFmtId="168" fontId="31" fillId="2" borderId="0" xfId="3" applyNumberFormat="1" applyFont="1" applyFill="1" applyAlignment="1">
      <alignment horizontal="center" vertical="center" wrapText="1"/>
    </xf>
    <xf numFmtId="165" fontId="31" fillId="2" borderId="0" xfId="1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3" fontId="31" fillId="2" borderId="0" xfId="0" applyNumberFormat="1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41" fontId="32" fillId="2" borderId="0" xfId="7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1" fontId="31" fillId="2" borderId="0" xfId="7" applyFont="1" applyFill="1" applyAlignment="1">
      <alignment horizontal="center" vertical="center" wrapText="1"/>
    </xf>
    <xf numFmtId="2" fontId="32" fillId="7" borderId="11" xfId="3" applyNumberFormat="1" applyFont="1" applyFill="1" applyBorder="1" applyAlignment="1">
      <alignment horizontal="center" vertical="center" wrapText="1"/>
    </xf>
    <xf numFmtId="9" fontId="32" fillId="14" borderId="11" xfId="5" applyFont="1" applyFill="1" applyBorder="1" applyAlignment="1">
      <alignment horizontal="center" vertical="center" wrapText="1"/>
    </xf>
    <xf numFmtId="166" fontId="32" fillId="10" borderId="14" xfId="3" applyNumberFormat="1" applyFont="1" applyFill="1" applyBorder="1" applyAlignment="1">
      <alignment horizontal="center" vertical="center" wrapText="1"/>
    </xf>
    <xf numFmtId="167" fontId="32" fillId="10" borderId="14" xfId="3" applyNumberFormat="1" applyFont="1" applyFill="1" applyBorder="1" applyAlignment="1">
      <alignment horizontal="center" vertical="center" wrapText="1"/>
    </xf>
    <xf numFmtId="3" fontId="32" fillId="10" borderId="23" xfId="3" applyNumberFormat="1" applyFont="1" applyFill="1" applyBorder="1" applyAlignment="1">
      <alignment horizontal="center" vertical="center" wrapText="1"/>
    </xf>
    <xf numFmtId="3" fontId="32" fillId="10" borderId="14" xfId="1" applyNumberFormat="1" applyFont="1" applyFill="1" applyBorder="1" applyAlignment="1">
      <alignment horizontal="center" vertical="center" wrapText="1"/>
    </xf>
    <xf numFmtId="3" fontId="32" fillId="10" borderId="20" xfId="1" applyNumberFormat="1" applyFont="1" applyFill="1" applyBorder="1" applyAlignment="1">
      <alignment horizontal="center" vertical="center" wrapText="1"/>
    </xf>
    <xf numFmtId="0" fontId="33" fillId="11" borderId="6" xfId="3" applyFont="1" applyFill="1" applyBorder="1" applyAlignment="1">
      <alignment horizontal="right" vertical="center" wrapText="1"/>
    </xf>
    <xf numFmtId="10" fontId="13" fillId="8" borderId="2" xfId="5" applyNumberFormat="1" applyFont="1" applyFill="1" applyBorder="1" applyAlignment="1">
      <alignment horizontal="center" vertical="center" wrapText="1"/>
    </xf>
    <xf numFmtId="10" fontId="20" fillId="2" borderId="2" xfId="5" applyNumberFormat="1" applyFont="1" applyFill="1" applyBorder="1" applyAlignment="1">
      <alignment horizontal="center" vertical="center" wrapText="1"/>
    </xf>
    <xf numFmtId="9" fontId="13" fillId="8" borderId="11" xfId="5" applyFont="1" applyFill="1" applyBorder="1" applyAlignment="1">
      <alignment horizontal="center" vertical="center" wrapText="1"/>
    </xf>
    <xf numFmtId="9" fontId="20" fillId="2" borderId="2" xfId="5" applyFont="1" applyFill="1" applyBorder="1" applyAlignment="1">
      <alignment horizontal="center" vertical="center" wrapText="1"/>
    </xf>
    <xf numFmtId="10" fontId="13" fillId="9" borderId="2" xfId="5" applyNumberFormat="1" applyFont="1" applyFill="1" applyBorder="1" applyAlignment="1">
      <alignment horizontal="center" vertical="center" wrapText="1"/>
    </xf>
    <xf numFmtId="10" fontId="13" fillId="0" borderId="2" xfId="5" applyNumberFormat="1" applyFont="1" applyFill="1" applyBorder="1" applyAlignment="1">
      <alignment horizontal="center" vertical="center" wrapText="1"/>
    </xf>
    <xf numFmtId="165" fontId="12" fillId="11" borderId="7" xfId="0" applyNumberFormat="1" applyFont="1" applyFill="1" applyBorder="1" applyAlignment="1">
      <alignment horizontal="center" vertical="center" wrapText="1"/>
    </xf>
    <xf numFmtId="10" fontId="12" fillId="11" borderId="6" xfId="5" applyNumberFormat="1" applyFont="1" applyFill="1" applyBorder="1" applyAlignment="1">
      <alignment horizontal="center" vertical="center" wrapText="1"/>
    </xf>
    <xf numFmtId="10" fontId="12" fillId="11" borderId="12" xfId="5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10" fontId="20" fillId="0" borderId="11" xfId="5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 readingOrder="1"/>
    </xf>
    <xf numFmtId="176" fontId="28" fillId="0" borderId="0" xfId="0" applyNumberFormat="1" applyFont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174" fontId="32" fillId="9" borderId="2" xfId="12" applyFont="1" applyFill="1" applyBorder="1">
      <alignment horizontal="center" vertical="center" wrapText="1"/>
    </xf>
    <xf numFmtId="174" fontId="32" fillId="9" borderId="3" xfId="12" applyFont="1" applyFill="1" applyBorder="1">
      <alignment horizontal="center" vertical="center" wrapText="1"/>
    </xf>
    <xf numFmtId="174" fontId="32" fillId="10" borderId="2" xfId="12" applyFont="1" applyFill="1" applyBorder="1">
      <alignment horizontal="center" vertical="center" wrapText="1"/>
    </xf>
    <xf numFmtId="174" fontId="32" fillId="10" borderId="3" xfId="12" applyFont="1" applyFill="1" applyBorder="1">
      <alignment horizontal="center" vertical="center" wrapText="1"/>
    </xf>
    <xf numFmtId="174" fontId="32" fillId="2" borderId="2" xfId="12" applyFont="1" applyFill="1" applyBorder="1">
      <alignment horizontal="center" vertical="center" wrapText="1"/>
    </xf>
    <xf numFmtId="174" fontId="32" fillId="2" borderId="3" xfId="12" applyFont="1" applyFill="1" applyBorder="1">
      <alignment horizontal="center" vertical="center" wrapText="1"/>
    </xf>
    <xf numFmtId="174" fontId="31" fillId="2" borderId="2" xfId="12" applyFont="1" applyFill="1" applyBorder="1">
      <alignment horizontal="center" vertical="center" wrapText="1"/>
    </xf>
    <xf numFmtId="174" fontId="31" fillId="2" borderId="3" xfId="12" applyFont="1" applyFill="1" applyBorder="1">
      <alignment horizontal="center" vertical="center" wrapText="1"/>
    </xf>
    <xf numFmtId="174" fontId="31" fillId="2" borderId="3" xfId="12" quotePrefix="1" applyFont="1" applyFill="1" applyBorder="1">
      <alignment horizontal="center" vertical="center" wrapText="1"/>
    </xf>
    <xf numFmtId="174" fontId="32" fillId="8" borderId="2" xfId="12" applyFont="1" applyFill="1" applyBorder="1">
      <alignment horizontal="center" vertical="center" wrapText="1"/>
    </xf>
    <xf numFmtId="174" fontId="32" fillId="8" borderId="3" xfId="12" applyFont="1" applyFill="1" applyBorder="1">
      <alignment horizontal="center" vertical="center" wrapText="1"/>
    </xf>
    <xf numFmtId="174" fontId="32" fillId="0" borderId="2" xfId="12" applyFont="1" applyFill="1" applyBorder="1">
      <alignment horizontal="center" vertical="center" wrapText="1"/>
    </xf>
    <xf numFmtId="174" fontId="32" fillId="0" borderId="3" xfId="12" applyFont="1" applyFill="1" applyBorder="1">
      <alignment horizontal="center" vertical="center" wrapText="1"/>
    </xf>
    <xf numFmtId="174" fontId="31" fillId="0" borderId="2" xfId="12" applyFont="1" applyFill="1" applyBorder="1">
      <alignment horizontal="center" vertical="center" wrapText="1"/>
    </xf>
    <xf numFmtId="174" fontId="31" fillId="0" borderId="3" xfId="12" applyFont="1" applyFill="1" applyBorder="1">
      <alignment horizontal="center" vertical="center" wrapText="1"/>
    </xf>
    <xf numFmtId="49" fontId="14" fillId="2" borderId="3" xfId="13" applyNumberFormat="1" applyFont="1" applyFill="1" applyBorder="1" applyAlignment="1">
      <alignment horizontal="center" vertical="center" wrapText="1"/>
    </xf>
    <xf numFmtId="10" fontId="18" fillId="11" borderId="16" xfId="7" applyNumberFormat="1" applyFont="1" applyFill="1" applyBorder="1" applyAlignment="1">
      <alignment horizontal="center" vertical="center" wrapText="1"/>
    </xf>
    <xf numFmtId="10" fontId="43" fillId="15" borderId="16" xfId="7" applyNumberFormat="1" applyFont="1" applyFill="1" applyBorder="1" applyAlignment="1">
      <alignment horizontal="center" vertical="center" wrapText="1"/>
    </xf>
    <xf numFmtId="43" fontId="45" fillId="2" borderId="0" xfId="0" applyNumberFormat="1" applyFont="1" applyFill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177" fontId="46" fillId="0" borderId="3" xfId="7" applyNumberFormat="1" applyFont="1" applyFill="1" applyBorder="1" applyAlignment="1">
      <alignment horizontal="center" vertical="center" wrapText="1" readingOrder="1"/>
    </xf>
    <xf numFmtId="0" fontId="28" fillId="9" borderId="16" xfId="0" applyFont="1" applyFill="1" applyBorder="1" applyAlignment="1">
      <alignment horizontal="right" vertical="center" wrapText="1"/>
    </xf>
    <xf numFmtId="41" fontId="28" fillId="9" borderId="16" xfId="7" applyFont="1" applyFill="1" applyBorder="1" applyAlignment="1">
      <alignment horizontal="center" vertical="center" wrapText="1"/>
    </xf>
    <xf numFmtId="10" fontId="28" fillId="9" borderId="16" xfId="5" applyNumberFormat="1" applyFont="1" applyFill="1" applyBorder="1" applyAlignment="1">
      <alignment horizontal="center" vertical="center" wrapText="1"/>
    </xf>
    <xf numFmtId="0" fontId="26" fillId="17" borderId="16" xfId="0" applyFont="1" applyFill="1" applyBorder="1" applyAlignment="1">
      <alignment horizontal="right" vertical="center" wrapText="1"/>
    </xf>
    <xf numFmtId="41" fontId="26" fillId="17" borderId="16" xfId="7" applyFont="1" applyFill="1" applyBorder="1" applyAlignment="1">
      <alignment horizontal="center" vertical="center" wrapText="1"/>
    </xf>
    <xf numFmtId="10" fontId="18" fillId="17" borderId="16" xfId="7" applyNumberFormat="1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right" vertical="center" wrapText="1"/>
    </xf>
    <xf numFmtId="41" fontId="26" fillId="11" borderId="16" xfId="7" applyFont="1" applyFill="1" applyBorder="1" applyAlignment="1">
      <alignment horizontal="center" vertical="center" wrapText="1"/>
    </xf>
    <xf numFmtId="0" fontId="47" fillId="18" borderId="16" xfId="0" applyFont="1" applyFill="1" applyBorder="1" applyAlignment="1">
      <alignment horizontal="center" vertical="center" wrapText="1"/>
    </xf>
    <xf numFmtId="41" fontId="47" fillId="18" borderId="16" xfId="7" applyFont="1" applyFill="1" applyBorder="1" applyAlignment="1">
      <alignment horizontal="center" vertical="center" wrapText="1"/>
    </xf>
    <xf numFmtId="10" fontId="47" fillId="18" borderId="16" xfId="7" applyNumberFormat="1" applyFont="1" applyFill="1" applyBorder="1" applyAlignment="1">
      <alignment horizontal="center" vertical="center" wrapText="1"/>
    </xf>
    <xf numFmtId="10" fontId="48" fillId="18" borderId="16" xfId="7" applyNumberFormat="1" applyFont="1" applyFill="1" applyBorder="1" applyAlignment="1">
      <alignment horizontal="center" vertical="center" wrapText="1"/>
    </xf>
    <xf numFmtId="170" fontId="29" fillId="2" borderId="16" xfId="1" applyNumberFormat="1" applyFont="1" applyFill="1" applyBorder="1" applyAlignment="1">
      <alignment horizontal="center" vertical="center" wrapText="1"/>
    </xf>
    <xf numFmtId="0" fontId="0" fillId="0" borderId="3" xfId="0" applyBorder="1"/>
    <xf numFmtId="165" fontId="0" fillId="0" borderId="0" xfId="1" applyFont="1"/>
    <xf numFmtId="0" fontId="0" fillId="19" borderId="0" xfId="0" applyFill="1"/>
    <xf numFmtId="0" fontId="14" fillId="13" borderId="16" xfId="0" applyFont="1" applyFill="1" applyBorder="1" applyAlignment="1">
      <alignment horizontal="left" vertical="center" wrapText="1" indent="3"/>
    </xf>
    <xf numFmtId="41" fontId="14" fillId="13" borderId="16" xfId="7" applyFont="1" applyFill="1" applyBorder="1" applyAlignment="1">
      <alignment horizontal="center" vertical="center" wrapText="1"/>
    </xf>
    <xf numFmtId="10" fontId="14" fillId="13" borderId="16" xfId="5" applyNumberFormat="1" applyFont="1" applyFill="1" applyBorder="1" applyAlignment="1">
      <alignment horizontal="center" vertical="center" wrapText="1"/>
    </xf>
    <xf numFmtId="10" fontId="29" fillId="13" borderId="16" xfId="5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left" vertical="center" wrapText="1" readingOrder="1"/>
    </xf>
    <xf numFmtId="177" fontId="32" fillId="2" borderId="3" xfId="7" applyNumberFormat="1" applyFont="1" applyFill="1" applyBorder="1" applyAlignment="1">
      <alignment horizontal="center" vertical="center" wrapText="1" readingOrder="1"/>
    </xf>
    <xf numFmtId="9" fontId="32" fillId="2" borderId="3" xfId="5" applyFont="1" applyFill="1" applyBorder="1" applyAlignment="1">
      <alignment horizontal="center" vertical="center" wrapText="1" readingOrder="1"/>
    </xf>
    <xf numFmtId="9" fontId="32" fillId="2" borderId="11" xfId="5" applyFont="1" applyFill="1" applyBorder="1" applyAlignment="1">
      <alignment horizontal="center" vertical="center" wrapText="1" readingOrder="1"/>
    </xf>
    <xf numFmtId="41" fontId="29" fillId="0" borderId="16" xfId="7" applyFont="1" applyFill="1" applyBorder="1" applyAlignment="1">
      <alignment horizontal="center" vertical="center" wrapText="1"/>
    </xf>
    <xf numFmtId="170" fontId="14" fillId="13" borderId="16" xfId="1" applyNumberFormat="1" applyFont="1" applyFill="1" applyBorder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177" fontId="31" fillId="0" borderId="3" xfId="7" applyNumberFormat="1" applyFont="1" applyFill="1" applyBorder="1" applyAlignment="1">
      <alignment horizontal="center" vertical="center" wrapText="1"/>
    </xf>
    <xf numFmtId="168" fontId="31" fillId="0" borderId="0" xfId="3" applyNumberFormat="1" applyFont="1" applyAlignment="1">
      <alignment horizontal="center" vertical="center" wrapText="1"/>
    </xf>
    <xf numFmtId="165" fontId="0" fillId="0" borderId="3" xfId="1" applyFont="1" applyBorder="1"/>
    <xf numFmtId="167" fontId="50" fillId="10" borderId="14" xfId="3" applyNumberFormat="1" applyFont="1" applyFill="1" applyBorder="1" applyAlignment="1">
      <alignment horizontal="center" vertical="center" wrapText="1"/>
    </xf>
    <xf numFmtId="9" fontId="50" fillId="9" borderId="3" xfId="5" applyFont="1" applyFill="1" applyBorder="1" applyAlignment="1">
      <alignment horizontal="center" vertical="center" wrapText="1"/>
    </xf>
    <xf numFmtId="9" fontId="50" fillId="10" borderId="3" xfId="5" applyFont="1" applyFill="1" applyBorder="1" applyAlignment="1">
      <alignment horizontal="center" vertical="center" wrapText="1"/>
    </xf>
    <xf numFmtId="9" fontId="50" fillId="8" borderId="3" xfId="5" applyFont="1" applyFill="1" applyBorder="1" applyAlignment="1">
      <alignment horizontal="center" vertical="center" wrapText="1"/>
    </xf>
    <xf numFmtId="9" fontId="50" fillId="0" borderId="3" xfId="5" applyFont="1" applyFill="1" applyBorder="1" applyAlignment="1">
      <alignment horizontal="center" vertical="center" wrapText="1"/>
    </xf>
    <xf numFmtId="0" fontId="50" fillId="0" borderId="3" xfId="5" applyNumberFormat="1" applyFont="1" applyFill="1" applyBorder="1" applyAlignment="1">
      <alignment horizontal="center" vertical="center" wrapText="1"/>
    </xf>
    <xf numFmtId="9" fontId="51" fillId="0" borderId="3" xfId="5" applyFont="1" applyFill="1" applyBorder="1" applyAlignment="1">
      <alignment horizontal="center" vertical="center" wrapText="1" readingOrder="1"/>
    </xf>
    <xf numFmtId="9" fontId="50" fillId="0" borderId="3" xfId="5" applyFont="1" applyFill="1" applyBorder="1" applyAlignment="1">
      <alignment horizontal="center" vertical="center" wrapText="1" readingOrder="1"/>
    </xf>
    <xf numFmtId="9" fontId="50" fillId="8" borderId="3" xfId="5" applyFont="1" applyFill="1" applyBorder="1" applyAlignment="1">
      <alignment horizontal="center" vertical="center" wrapText="1" readingOrder="1"/>
    </xf>
    <xf numFmtId="9" fontId="50" fillId="2" borderId="3" xfId="5" applyFont="1" applyFill="1" applyBorder="1" applyAlignment="1">
      <alignment horizontal="center" vertical="center" wrapText="1"/>
    </xf>
    <xf numFmtId="10" fontId="51" fillId="0" borderId="3" xfId="5" applyNumberFormat="1" applyFont="1" applyFill="1" applyBorder="1" applyAlignment="1">
      <alignment horizontal="center" vertical="center" wrapText="1" readingOrder="1"/>
    </xf>
    <xf numFmtId="9" fontId="50" fillId="9" borderId="3" xfId="5" applyFont="1" applyFill="1" applyBorder="1" applyAlignment="1">
      <alignment horizontal="center" vertical="center" wrapText="1" readingOrder="1"/>
    </xf>
    <xf numFmtId="9" fontId="50" fillId="2" borderId="3" xfId="5" applyFont="1" applyFill="1" applyBorder="1" applyAlignment="1">
      <alignment horizontal="center" vertical="center" wrapText="1" readingOrder="1"/>
    </xf>
    <xf numFmtId="177" fontId="50" fillId="0" borderId="3" xfId="7" applyNumberFormat="1" applyFont="1" applyFill="1" applyBorder="1" applyAlignment="1">
      <alignment horizontal="center" vertical="center" wrapText="1" readingOrder="1"/>
    </xf>
    <xf numFmtId="177" fontId="50" fillId="2" borderId="3" xfId="7" applyNumberFormat="1" applyFont="1" applyFill="1" applyBorder="1" applyAlignment="1">
      <alignment horizontal="center" vertical="center" wrapText="1" readingOrder="1"/>
    </xf>
    <xf numFmtId="9" fontId="52" fillId="11" borderId="7" xfId="5" applyFont="1" applyFill="1" applyBorder="1" applyAlignment="1">
      <alignment horizontal="center" vertical="center" wrapText="1"/>
    </xf>
    <xf numFmtId="41" fontId="50" fillId="0" borderId="0" xfId="7" applyFont="1" applyFill="1" applyBorder="1" applyAlignment="1">
      <alignment horizontal="center" vertical="center" wrapText="1"/>
    </xf>
    <xf numFmtId="2" fontId="50" fillId="7" borderId="3" xfId="3" applyNumberFormat="1" applyFont="1" applyFill="1" applyBorder="1" applyAlignment="1">
      <alignment horizontal="center" vertical="center" wrapText="1"/>
    </xf>
    <xf numFmtId="9" fontId="50" fillId="14" borderId="3" xfId="5" applyFont="1" applyFill="1" applyBorder="1" applyAlignment="1">
      <alignment horizontal="center" vertical="center" wrapText="1"/>
    </xf>
    <xf numFmtId="41" fontId="50" fillId="2" borderId="0" xfId="7" applyFont="1" applyFill="1" applyBorder="1" applyAlignment="1">
      <alignment horizontal="center" vertical="center" wrapText="1"/>
    </xf>
    <xf numFmtId="0" fontId="51" fillId="0" borderId="0" xfId="3" applyFont="1" applyAlignment="1">
      <alignment horizontal="center" vertical="center" wrapText="1"/>
    </xf>
    <xf numFmtId="168" fontId="51" fillId="2" borderId="0" xfId="3" applyNumberFormat="1" applyFont="1" applyFill="1" applyAlignment="1">
      <alignment horizontal="center" vertical="center" wrapText="1"/>
    </xf>
    <xf numFmtId="0" fontId="51" fillId="2" borderId="0" xfId="3" applyFont="1" applyFill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 readingOrder="1"/>
    </xf>
    <xf numFmtId="0" fontId="54" fillId="0" borderId="0" xfId="0" applyFont="1"/>
    <xf numFmtId="0" fontId="53" fillId="0" borderId="15" xfId="0" applyFont="1" applyBorder="1" applyAlignment="1">
      <alignment horizontal="left" vertical="center" readingOrder="1"/>
    </xf>
    <xf numFmtId="0" fontId="55" fillId="0" borderId="15" xfId="0" applyFont="1" applyBorder="1" applyAlignment="1">
      <alignment horizontal="right" vertical="center" readingOrder="1"/>
    </xf>
    <xf numFmtId="2" fontId="32" fillId="0" borderId="3" xfId="3" applyNumberFormat="1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readingOrder="1"/>
    </xf>
    <xf numFmtId="177" fontId="32" fillId="0" borderId="0" xfId="3" applyNumberFormat="1" applyFont="1" applyAlignment="1">
      <alignment horizontal="center" vertical="center" wrapText="1"/>
    </xf>
    <xf numFmtId="1" fontId="31" fillId="0" borderId="3" xfId="3" applyNumberFormat="1" applyFont="1" applyBorder="1" applyAlignment="1">
      <alignment horizontal="center" vertical="center" wrapText="1"/>
    </xf>
    <xf numFmtId="2" fontId="33" fillId="0" borderId="3" xfId="3" applyNumberFormat="1" applyFont="1" applyBorder="1" applyAlignment="1">
      <alignment horizontal="right" vertical="center" wrapText="1"/>
    </xf>
    <xf numFmtId="177" fontId="33" fillId="0" borderId="3" xfId="7" applyNumberFormat="1" applyFont="1" applyFill="1" applyBorder="1" applyAlignment="1">
      <alignment horizontal="center" vertical="center" wrapText="1"/>
    </xf>
    <xf numFmtId="9" fontId="52" fillId="0" borderId="3" xfId="5" applyFont="1" applyFill="1" applyBorder="1" applyAlignment="1">
      <alignment horizontal="center" vertical="center" wrapText="1"/>
    </xf>
    <xf numFmtId="9" fontId="33" fillId="0" borderId="3" xfId="5" applyFont="1" applyFill="1" applyBorder="1" applyAlignment="1">
      <alignment horizontal="center" vertical="center" wrapText="1"/>
    </xf>
    <xf numFmtId="9" fontId="33" fillId="0" borderId="11" xfId="5" applyFont="1" applyFill="1" applyBorder="1" applyAlignment="1">
      <alignment horizontal="center" vertical="center" wrapText="1"/>
    </xf>
    <xf numFmtId="177" fontId="34" fillId="0" borderId="0" xfId="3" applyNumberFormat="1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 readingOrder="1"/>
    </xf>
    <xf numFmtId="49" fontId="31" fillId="0" borderId="3" xfId="0" applyNumberFormat="1" applyFont="1" applyBorder="1" applyAlignment="1">
      <alignment horizontal="center" vertical="center" wrapText="1" readingOrder="1"/>
    </xf>
    <xf numFmtId="174" fontId="31" fillId="5" borderId="2" xfId="12" applyFont="1" applyFill="1" applyBorder="1">
      <alignment horizontal="center" vertical="center" wrapText="1"/>
    </xf>
    <xf numFmtId="174" fontId="31" fillId="5" borderId="3" xfId="12" applyFont="1" applyFill="1" applyBorder="1">
      <alignment horizontal="center" vertical="center" wrapText="1"/>
    </xf>
    <xf numFmtId="175" fontId="31" fillId="5" borderId="3" xfId="13" applyFont="1" applyFill="1" applyBorder="1" applyAlignment="1">
      <alignment horizontal="center" vertical="center" wrapText="1"/>
    </xf>
    <xf numFmtId="1" fontId="32" fillId="5" borderId="3" xfId="3" applyNumberFormat="1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left" vertical="center" wrapText="1" readingOrder="1"/>
    </xf>
    <xf numFmtId="177" fontId="31" fillId="5" borderId="3" xfId="7" applyNumberFormat="1" applyFont="1" applyFill="1" applyBorder="1" applyAlignment="1">
      <alignment horizontal="center" vertical="center" wrapText="1" readingOrder="1"/>
    </xf>
    <xf numFmtId="9" fontId="51" fillId="5" borderId="3" xfId="5" applyFont="1" applyFill="1" applyBorder="1" applyAlignment="1">
      <alignment horizontal="center" vertical="center" wrapText="1" readingOrder="1"/>
    </xf>
    <xf numFmtId="9" fontId="31" fillId="5" borderId="3" xfId="5" applyFont="1" applyFill="1" applyBorder="1" applyAlignment="1">
      <alignment horizontal="center" vertical="center" wrapText="1" readingOrder="1"/>
    </xf>
    <xf numFmtId="9" fontId="31" fillId="5" borderId="11" xfId="5" applyFont="1" applyFill="1" applyBorder="1" applyAlignment="1">
      <alignment horizontal="center" vertical="center" wrapText="1" readingOrder="1"/>
    </xf>
    <xf numFmtId="0" fontId="32" fillId="5" borderId="0" xfId="3" applyFont="1" applyFill="1" applyAlignment="1">
      <alignment horizontal="center" vertical="center" wrapText="1"/>
    </xf>
    <xf numFmtId="0" fontId="32" fillId="5" borderId="9" xfId="3" applyFont="1" applyFill="1" applyBorder="1" applyAlignment="1">
      <alignment horizontal="center" vertical="center" wrapText="1"/>
    </xf>
    <xf numFmtId="174" fontId="32" fillId="5" borderId="2" xfId="12" applyFont="1" applyFill="1" applyBorder="1">
      <alignment horizontal="center" vertical="center" wrapText="1"/>
    </xf>
    <xf numFmtId="174" fontId="32" fillId="5" borderId="3" xfId="12" applyFont="1" applyFill="1" applyBorder="1">
      <alignment horizontal="center" vertical="center" wrapText="1"/>
    </xf>
    <xf numFmtId="175" fontId="32" fillId="5" borderId="3" xfId="13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5" borderId="3" xfId="0" quotePrefix="1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left" vertical="center" wrapText="1" readingOrder="1"/>
    </xf>
    <xf numFmtId="177" fontId="32" fillId="5" borderId="3" xfId="7" applyNumberFormat="1" applyFont="1" applyFill="1" applyBorder="1" applyAlignment="1">
      <alignment horizontal="center" vertical="center" wrapText="1" readingOrder="1"/>
    </xf>
    <xf numFmtId="9" fontId="50" fillId="5" borderId="3" xfId="5" applyFont="1" applyFill="1" applyBorder="1" applyAlignment="1">
      <alignment horizontal="center" vertical="center" wrapText="1" readingOrder="1"/>
    </xf>
    <xf numFmtId="9" fontId="32" fillId="5" borderId="3" xfId="5" applyFont="1" applyFill="1" applyBorder="1" applyAlignment="1">
      <alignment horizontal="center" vertical="center" wrapText="1" readingOrder="1"/>
    </xf>
    <xf numFmtId="9" fontId="32" fillId="5" borderId="11" xfId="5" applyFont="1" applyFill="1" applyBorder="1" applyAlignment="1">
      <alignment horizontal="center" vertical="center" wrapText="1" readingOrder="1"/>
    </xf>
    <xf numFmtId="0" fontId="31" fillId="5" borderId="3" xfId="0" applyFont="1" applyFill="1" applyBorder="1" applyAlignment="1">
      <alignment horizontal="center" vertical="center" wrapText="1" readingOrder="1"/>
    </xf>
    <xf numFmtId="177" fontId="31" fillId="5" borderId="3" xfId="7" applyNumberFormat="1" applyFont="1" applyFill="1" applyBorder="1" applyAlignment="1">
      <alignment horizontal="center" vertical="center" wrapText="1"/>
    </xf>
    <xf numFmtId="0" fontId="31" fillId="5" borderId="0" xfId="3" applyFont="1" applyFill="1" applyAlignment="1">
      <alignment horizontal="center" vertical="center" wrapText="1"/>
    </xf>
    <xf numFmtId="0" fontId="31" fillId="5" borderId="9" xfId="3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wrapText="1"/>
    </xf>
    <xf numFmtId="0" fontId="0" fillId="20" borderId="3" xfId="0" applyFill="1" applyBorder="1"/>
    <xf numFmtId="165" fontId="0" fillId="0" borderId="3" xfId="1" applyFont="1" applyBorder="1" applyAlignment="1">
      <alignment vertical="center"/>
    </xf>
    <xf numFmtId="0" fontId="0" fillId="0" borderId="5" xfId="0" applyBorder="1" applyAlignment="1">
      <alignment horizontal="left"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9" fillId="0" borderId="15" xfId="0" applyFont="1" applyBorder="1" applyAlignment="1">
      <alignment horizontal="center" vertical="center" readingOrder="1"/>
    </xf>
    <xf numFmtId="0" fontId="9" fillId="0" borderId="15" xfId="0" applyFont="1" applyBorder="1" applyAlignment="1">
      <alignment vertical="center" readingOrder="1"/>
    </xf>
    <xf numFmtId="176" fontId="9" fillId="0" borderId="15" xfId="0" applyNumberFormat="1" applyFont="1" applyBorder="1" applyAlignment="1">
      <alignment horizontal="right" vertical="center" readingOrder="1"/>
    </xf>
    <xf numFmtId="0" fontId="53" fillId="0" borderId="15" xfId="0" applyFont="1" applyBorder="1" applyAlignment="1">
      <alignment horizontal="center" vertical="center" readingOrder="1"/>
    </xf>
    <xf numFmtId="0" fontId="53" fillId="0" borderId="0" xfId="0" applyFont="1" applyAlignment="1">
      <alignment horizontal="center" vertical="center" readingOrder="1"/>
    </xf>
    <xf numFmtId="7" fontId="54" fillId="0" borderId="0" xfId="0" applyNumberFormat="1" applyFont="1"/>
    <xf numFmtId="0" fontId="37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2" fillId="14" borderId="14" xfId="3" applyFont="1" applyFill="1" applyBorder="1" applyAlignment="1">
      <alignment horizontal="center" vertical="center" wrapText="1"/>
    </xf>
    <xf numFmtId="0" fontId="32" fillId="14" borderId="25" xfId="3" applyFont="1" applyFill="1" applyBorder="1" applyAlignment="1">
      <alignment horizontal="center" vertical="center" wrapText="1"/>
    </xf>
    <xf numFmtId="2" fontId="39" fillId="12" borderId="27" xfId="3" applyNumberFormat="1" applyFont="1" applyFill="1" applyBorder="1" applyAlignment="1">
      <alignment horizontal="center" vertical="center" wrapText="1"/>
    </xf>
    <xf numFmtId="2" fontId="39" fillId="12" borderId="28" xfId="3" applyNumberFormat="1" applyFont="1" applyFill="1" applyBorder="1" applyAlignment="1">
      <alignment horizontal="center" vertical="center" wrapText="1"/>
    </xf>
    <xf numFmtId="2" fontId="39" fillId="12" borderId="29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" fontId="32" fillId="14" borderId="14" xfId="3" applyNumberFormat="1" applyFont="1" applyFill="1" applyBorder="1" applyAlignment="1">
      <alignment horizontal="center" vertical="center" wrapText="1"/>
    </xf>
    <xf numFmtId="1" fontId="32" fillId="14" borderId="25" xfId="3" applyNumberFormat="1" applyFont="1" applyFill="1" applyBorder="1" applyAlignment="1">
      <alignment horizontal="center" vertical="center" wrapText="1"/>
    </xf>
    <xf numFmtId="1" fontId="33" fillId="11" borderId="46" xfId="3" applyNumberFormat="1" applyFont="1" applyFill="1" applyBorder="1" applyAlignment="1">
      <alignment horizontal="center" vertical="center" wrapText="1"/>
    </xf>
    <xf numFmtId="1" fontId="33" fillId="11" borderId="47" xfId="3" applyNumberFormat="1" applyFont="1" applyFill="1" applyBorder="1" applyAlignment="1">
      <alignment horizontal="center" vertical="center" wrapText="1"/>
    </xf>
    <xf numFmtId="1" fontId="33" fillId="11" borderId="22" xfId="3" applyNumberFormat="1" applyFont="1" applyFill="1" applyBorder="1" applyAlignment="1">
      <alignment horizontal="center" vertical="center" wrapText="1"/>
    </xf>
    <xf numFmtId="1" fontId="33" fillId="0" borderId="21" xfId="3" applyNumberFormat="1" applyFont="1" applyBorder="1" applyAlignment="1">
      <alignment horizontal="center" vertical="center" wrapText="1"/>
    </xf>
    <xf numFmtId="1" fontId="33" fillId="0" borderId="10" xfId="3" applyNumberFormat="1" applyFont="1" applyBorder="1" applyAlignment="1">
      <alignment horizontal="center" vertical="center" wrapText="1"/>
    </xf>
    <xf numFmtId="1" fontId="33" fillId="0" borderId="8" xfId="3" applyNumberFormat="1" applyFont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32" fillId="0" borderId="37" xfId="3" applyFont="1" applyBorder="1" applyAlignment="1">
      <alignment horizontal="center" vertical="center" wrapText="1"/>
    </xf>
    <xf numFmtId="0" fontId="32" fillId="0" borderId="38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 wrapText="1"/>
    </xf>
    <xf numFmtId="0" fontId="39" fillId="4" borderId="37" xfId="3" applyFont="1" applyFill="1" applyBorder="1" applyAlignment="1">
      <alignment horizontal="center" vertical="center" wrapText="1"/>
    </xf>
    <xf numFmtId="0" fontId="39" fillId="4" borderId="38" xfId="3" applyFont="1" applyFill="1" applyBorder="1" applyAlignment="1">
      <alignment horizontal="center" vertical="center" wrapText="1"/>
    </xf>
    <xf numFmtId="0" fontId="39" fillId="4" borderId="39" xfId="3" applyFont="1" applyFill="1" applyBorder="1" applyAlignment="1">
      <alignment horizontal="center" vertical="center" wrapText="1"/>
    </xf>
    <xf numFmtId="3" fontId="32" fillId="14" borderId="14" xfId="3" applyNumberFormat="1" applyFont="1" applyFill="1" applyBorder="1" applyAlignment="1">
      <alignment horizontal="center" vertical="center" wrapText="1"/>
    </xf>
    <xf numFmtId="3" fontId="32" fillId="14" borderId="25" xfId="3" applyNumberFormat="1" applyFont="1" applyFill="1" applyBorder="1" applyAlignment="1">
      <alignment horizontal="center" vertical="center" wrapText="1"/>
    </xf>
    <xf numFmtId="3" fontId="32" fillId="14" borderId="14" xfId="1" applyNumberFormat="1" applyFont="1" applyFill="1" applyBorder="1" applyAlignment="1">
      <alignment horizontal="center" vertical="center" wrapText="1"/>
    </xf>
    <xf numFmtId="3" fontId="32" fillId="14" borderId="25" xfId="1" applyNumberFormat="1" applyFont="1" applyFill="1" applyBorder="1" applyAlignment="1">
      <alignment horizontal="center" vertical="center" wrapText="1"/>
    </xf>
    <xf numFmtId="3" fontId="32" fillId="14" borderId="20" xfId="1" applyNumberFormat="1" applyFont="1" applyFill="1" applyBorder="1" applyAlignment="1">
      <alignment horizontal="center" vertical="center" wrapText="1"/>
    </xf>
    <xf numFmtId="3" fontId="32" fillId="14" borderId="26" xfId="1" applyNumberFormat="1" applyFont="1" applyFill="1" applyBorder="1" applyAlignment="1">
      <alignment horizontal="center" vertical="center" wrapText="1"/>
    </xf>
    <xf numFmtId="0" fontId="50" fillId="14" borderId="14" xfId="3" applyFont="1" applyFill="1" applyBorder="1" applyAlignment="1">
      <alignment horizontal="center" vertical="center" wrapText="1"/>
    </xf>
    <xf numFmtId="0" fontId="50" fillId="14" borderId="25" xfId="3" applyFont="1" applyFill="1" applyBorder="1" applyAlignment="1">
      <alignment horizontal="center" vertical="center" wrapText="1"/>
    </xf>
    <xf numFmtId="1" fontId="32" fillId="14" borderId="13" xfId="3" applyNumberFormat="1" applyFont="1" applyFill="1" applyBorder="1" applyAlignment="1">
      <alignment horizontal="center" vertical="center" wrapText="1"/>
    </xf>
    <xf numFmtId="1" fontId="32" fillId="14" borderId="36" xfId="3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32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170" fontId="44" fillId="2" borderId="0" xfId="0" applyNumberFormat="1" applyFont="1" applyFill="1" applyAlignment="1">
      <alignment horizontal="center" vertical="center" wrapText="1"/>
    </xf>
    <xf numFmtId="0" fontId="13" fillId="9" borderId="21" xfId="0" applyFont="1" applyFill="1" applyBorder="1" applyAlignment="1">
      <alignment horizontal="right" vertical="center" wrapText="1"/>
    </xf>
    <xf numFmtId="0" fontId="13" fillId="9" borderId="10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2" fillId="11" borderId="42" xfId="0" applyFont="1" applyFill="1" applyBorder="1" applyAlignment="1">
      <alignment horizontal="right" vertical="center" wrapText="1"/>
    </xf>
    <xf numFmtId="0" fontId="12" fillId="11" borderId="43" xfId="0" applyFont="1" applyFill="1" applyBorder="1" applyAlignment="1">
      <alignment horizontal="right" vertical="center" wrapText="1"/>
    </xf>
    <xf numFmtId="0" fontId="12" fillId="11" borderId="44" xfId="0" applyFont="1" applyFill="1" applyBorder="1" applyAlignment="1">
      <alignment horizontal="right" vertical="center" wrapText="1"/>
    </xf>
    <xf numFmtId="1" fontId="43" fillId="11" borderId="13" xfId="3" applyNumberFormat="1" applyFont="1" applyFill="1" applyBorder="1" applyAlignment="1">
      <alignment horizontal="center" vertical="center" wrapText="1"/>
    </xf>
    <xf numFmtId="1" fontId="43" fillId="11" borderId="41" xfId="3" applyNumberFormat="1" applyFont="1" applyFill="1" applyBorder="1" applyAlignment="1">
      <alignment horizontal="center" vertical="center" wrapText="1"/>
    </xf>
    <xf numFmtId="1" fontId="43" fillId="11" borderId="14" xfId="3" applyNumberFormat="1" applyFont="1" applyFill="1" applyBorder="1" applyAlignment="1">
      <alignment horizontal="center" vertical="center" wrapText="1"/>
    </xf>
    <xf numFmtId="1" fontId="43" fillId="11" borderId="33" xfId="3" applyNumberFormat="1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170" fontId="10" fillId="11" borderId="14" xfId="0" applyNumberFormat="1" applyFont="1" applyFill="1" applyBorder="1" applyAlignment="1">
      <alignment horizontal="center" vertical="center" wrapText="1"/>
    </xf>
    <xf numFmtId="170" fontId="10" fillId="11" borderId="33" xfId="0" applyNumberFormat="1" applyFont="1" applyFill="1" applyBorder="1" applyAlignment="1">
      <alignment horizontal="center" vertical="center" wrapText="1"/>
    </xf>
    <xf numFmtId="10" fontId="10" fillId="11" borderId="20" xfId="5" applyNumberFormat="1" applyFont="1" applyFill="1" applyBorder="1" applyAlignment="1">
      <alignment horizontal="center" vertical="center" wrapText="1"/>
    </xf>
    <xf numFmtId="10" fontId="10" fillId="11" borderId="49" xfId="5" applyNumberFormat="1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left" vertical="center" wrapText="1" readingOrder="1"/>
    </xf>
    <xf numFmtId="0" fontId="24" fillId="8" borderId="10" xfId="0" applyFont="1" applyFill="1" applyBorder="1" applyAlignment="1">
      <alignment horizontal="left" vertical="center" wrapText="1" readingOrder="1"/>
    </xf>
    <xf numFmtId="0" fontId="24" fillId="8" borderId="8" xfId="0" applyFont="1" applyFill="1" applyBorder="1" applyAlignment="1">
      <alignment horizontal="left" vertical="center" wrapText="1" readingOrder="1"/>
    </xf>
    <xf numFmtId="0" fontId="57" fillId="0" borderId="50" xfId="0" applyFont="1" applyBorder="1" applyAlignment="1">
      <alignment horizontal="center"/>
    </xf>
    <xf numFmtId="0" fontId="6" fillId="0" borderId="18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</cellXfs>
  <cellStyles count="16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illares 6" xfId="15" xr:uid="{C9D3E422-1CC9-471F-BDEC-E32AAEA3756D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FF66FF"/>
      <color rgb="FF66FFFF"/>
      <color rgb="FF000099"/>
      <color rgb="FF0033CC"/>
      <color rgb="FFFF0066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94417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  <xdr:twoCellAnchor editAs="oneCell">
    <xdr:from>
      <xdr:col>13</xdr:col>
      <xdr:colOff>1257300</xdr:colOff>
      <xdr:row>0</xdr:row>
      <xdr:rowOff>47625</xdr:rowOff>
    </xdr:from>
    <xdr:to>
      <xdr:col>14</xdr:col>
      <xdr:colOff>402094</xdr:colOff>
      <xdr:row>2</xdr:row>
      <xdr:rowOff>173355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141C9-BF06-4042-80B2-8416D4AB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47625"/>
          <a:ext cx="714514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3788092</xdr:colOff>
      <xdr:row>3</xdr:row>
      <xdr:rowOff>96314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1237012</xdr:colOff>
      <xdr:row>0</xdr:row>
      <xdr:rowOff>98960</xdr:rowOff>
    </xdr:from>
    <xdr:to>
      <xdr:col>11</xdr:col>
      <xdr:colOff>819350</xdr:colOff>
      <xdr:row>3</xdr:row>
      <xdr:rowOff>173182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CFE9BA-FF78-4DB2-B609-9542FEFF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103" y="98960"/>
          <a:ext cx="1046763" cy="915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15240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22860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11</xdr:row>
      <xdr:rowOff>9921</xdr:rowOff>
    </xdr:from>
    <xdr:to>
      <xdr:col>8</xdr:col>
      <xdr:colOff>851216</xdr:colOff>
      <xdr:row>12</xdr:row>
      <xdr:rowOff>19843</xdr:rowOff>
    </xdr:to>
    <xdr:sp macro="" textlink="">
      <xdr:nvSpPr>
        <xdr:cNvPr id="6" name="Conector 1">
          <a:extLst>
            <a:ext uri="{FF2B5EF4-FFF2-40B4-BE49-F238E27FC236}">
              <a16:creationId xmlns:a16="http://schemas.microsoft.com/office/drawing/2014/main" id="{4D5BD41D-9BA0-4DCB-A0EB-1137DF92145F}"/>
            </a:ext>
          </a:extLst>
        </xdr:cNvPr>
        <xdr:cNvSpPr/>
      </xdr:nvSpPr>
      <xdr:spPr>
        <a:xfrm>
          <a:off x="10357993" y="4208541"/>
          <a:ext cx="620203" cy="230902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11</xdr:row>
      <xdr:rowOff>19844</xdr:rowOff>
    </xdr:from>
    <xdr:to>
      <xdr:col>9</xdr:col>
      <xdr:colOff>830580</xdr:colOff>
      <xdr:row>11</xdr:row>
      <xdr:rowOff>377031</xdr:rowOff>
    </xdr:to>
    <xdr:sp macro="" textlink="">
      <xdr:nvSpPr>
        <xdr:cNvPr id="7" name="Conector 1">
          <a:extLst>
            <a:ext uri="{FF2B5EF4-FFF2-40B4-BE49-F238E27FC236}">
              <a16:creationId xmlns:a16="http://schemas.microsoft.com/office/drawing/2014/main" id="{BC366114-E472-4053-A783-BA206D6ED376}"/>
            </a:ext>
          </a:extLst>
        </xdr:cNvPr>
        <xdr:cNvSpPr/>
      </xdr:nvSpPr>
      <xdr:spPr>
        <a:xfrm>
          <a:off x="11449877" y="4218464"/>
          <a:ext cx="627823" cy="2047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246778</xdr:colOff>
      <xdr:row>13</xdr:row>
      <xdr:rowOff>99218</xdr:rowOff>
    </xdr:from>
    <xdr:to>
      <xdr:col>8</xdr:col>
      <xdr:colOff>866981</xdr:colOff>
      <xdr:row>13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2438778" y="5022252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296937</xdr:colOff>
      <xdr:row>13</xdr:row>
      <xdr:rowOff>109141</xdr:rowOff>
    </xdr:from>
    <xdr:to>
      <xdr:col>9</xdr:col>
      <xdr:colOff>924760</xdr:colOff>
      <xdr:row>13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3610533" y="5032175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239575</xdr:colOff>
      <xdr:row>15</xdr:row>
      <xdr:rowOff>1359</xdr:rowOff>
    </xdr:from>
    <xdr:to>
      <xdr:col>8</xdr:col>
      <xdr:colOff>859778</xdr:colOff>
      <xdr:row>16</xdr:row>
      <xdr:rowOff>11281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2431575" y="5900438"/>
          <a:ext cx="620203" cy="335270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305499</xdr:colOff>
      <xdr:row>15</xdr:row>
      <xdr:rowOff>11282</xdr:rowOff>
    </xdr:from>
    <xdr:to>
      <xdr:col>9</xdr:col>
      <xdr:colOff>933322</xdr:colOff>
      <xdr:row>15</xdr:row>
      <xdr:rowOff>322749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3619095" y="5910361"/>
          <a:ext cx="627823" cy="31146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file:///Z:\PRESUPUESTO\2024\INFORMES%20DE%20EJECUCION\EJECUCION%20MENSUAL\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W155"/>
  <sheetViews>
    <sheetView showGridLines="0" zoomScaleNormal="100" workbookViewId="0">
      <pane xSplit="9" ySplit="7" topLeftCell="J8" activePane="bottomRight" state="frozen"/>
      <selection pane="topRight" activeCell="J1" sqref="J1"/>
      <selection pane="bottomLeft" activeCell="A9" sqref="A9"/>
      <selection pane="bottomRight" activeCell="A4" sqref="A4:Q4"/>
    </sheetView>
  </sheetViews>
  <sheetFormatPr baseColWidth="10" defaultColWidth="11.44140625" defaultRowHeight="10.8" x14ac:dyDescent="0.3"/>
  <cols>
    <col min="1" max="1" width="7" style="118" customWidth="1"/>
    <col min="2" max="2" width="6.44140625" style="118" customWidth="1"/>
    <col min="3" max="3" width="5.88671875" style="118" customWidth="1"/>
    <col min="4" max="4" width="6.6640625" style="118" customWidth="1"/>
    <col min="5" max="5" width="9.109375" style="118" bestFit="1" customWidth="1"/>
    <col min="6" max="6" width="5.33203125" style="118" customWidth="1"/>
    <col min="7" max="7" width="5.44140625" style="118" customWidth="1"/>
    <col min="8" max="8" width="55.6640625" style="119" customWidth="1"/>
    <col min="9" max="9" width="23.5546875" style="120" customWidth="1"/>
    <col min="10" max="10" width="23" style="120" customWidth="1"/>
    <col min="11" max="11" width="13.109375" style="333" customWidth="1"/>
    <col min="12" max="12" width="22.6640625" style="120" customWidth="1"/>
    <col min="13" max="13" width="22.109375" style="118" bestFit="1" customWidth="1"/>
    <col min="14" max="14" width="23.44140625" style="121" customWidth="1"/>
    <col min="15" max="15" width="12.5546875" style="121" customWidth="1"/>
    <col min="16" max="16" width="23.6640625" style="122" customWidth="1"/>
    <col min="17" max="17" width="8.109375" style="122" bestFit="1" customWidth="1"/>
    <col min="18" max="18" width="22.33203125" style="118" customWidth="1"/>
    <col min="19" max="27" width="11.44140625" style="118" customWidth="1"/>
    <col min="28" max="48" width="11.44140625" style="118"/>
    <col min="49" max="49" width="11.44140625" style="123"/>
    <col min="50" max="193" width="11.44140625" style="118"/>
    <col min="194" max="194" width="4.6640625" style="118" customWidth="1"/>
    <col min="195" max="195" width="4.88671875" style="118" customWidth="1"/>
    <col min="196" max="198" width="4.6640625" style="118" customWidth="1"/>
    <col min="199" max="199" width="4" style="118" bestFit="1" customWidth="1"/>
    <col min="200" max="200" width="44.5546875" style="118" customWidth="1"/>
    <col min="201" max="201" width="19.33203125" style="118" customWidth="1"/>
    <col min="202" max="202" width="23.88671875" style="118" customWidth="1"/>
    <col min="203" max="203" width="16.44140625" style="118" customWidth="1"/>
    <col min="204" max="204" width="15.6640625" style="118" bestFit="1" customWidth="1"/>
    <col min="205" max="205" width="53.44140625" style="118" customWidth="1"/>
    <col min="206" max="206" width="13.5546875" style="118" customWidth="1"/>
    <col min="207" max="207" width="42.5546875" style="118" customWidth="1"/>
    <col min="208" max="208" width="12.109375" style="118" customWidth="1"/>
    <col min="209" max="209" width="11.44140625" style="118"/>
    <col min="210" max="210" width="11.88671875" style="118" customWidth="1"/>
    <col min="211" max="16384" width="11.44140625" style="118"/>
  </cols>
  <sheetData>
    <row r="1" spans="1:49" ht="19.5" customHeight="1" x14ac:dyDescent="0.3">
      <c r="A1" s="408" t="s">
        <v>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49" ht="19.5" customHeight="1" x14ac:dyDescent="0.3">
      <c r="A2" s="408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49" ht="19.2" thickBot="1" x14ac:dyDescent="0.35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</row>
    <row r="4" spans="1:49" ht="24.6" thickBot="1" x14ac:dyDescent="0.35">
      <c r="A4" s="412" t="s">
        <v>318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4"/>
    </row>
    <row r="5" spans="1:49" ht="15.75" customHeight="1" thickBot="1" x14ac:dyDescent="0.35">
      <c r="A5" s="409" t="s">
        <v>2</v>
      </c>
      <c r="B5" s="410"/>
      <c r="C5" s="410"/>
      <c r="D5" s="410"/>
      <c r="E5" s="410"/>
      <c r="F5" s="410"/>
      <c r="G5" s="410"/>
      <c r="H5" s="411"/>
      <c r="I5" s="237" t="s">
        <v>3</v>
      </c>
      <c r="J5" s="238" t="s">
        <v>4</v>
      </c>
      <c r="K5" s="311"/>
      <c r="L5" s="238" t="s">
        <v>5</v>
      </c>
      <c r="M5" s="238" t="s">
        <v>6</v>
      </c>
      <c r="N5" s="239" t="s">
        <v>7</v>
      </c>
      <c r="O5" s="239"/>
      <c r="P5" s="240" t="s">
        <v>8</v>
      </c>
      <c r="Q5" s="241"/>
    </row>
    <row r="6" spans="1:49" ht="22.5" customHeight="1" x14ac:dyDescent="0.3">
      <c r="A6" s="423" t="s">
        <v>9</v>
      </c>
      <c r="B6" s="400" t="s">
        <v>10</v>
      </c>
      <c r="C6" s="400" t="s">
        <v>11</v>
      </c>
      <c r="D6" s="400" t="s">
        <v>12</v>
      </c>
      <c r="E6" s="400" t="s">
        <v>13</v>
      </c>
      <c r="F6" s="400" t="s">
        <v>14</v>
      </c>
      <c r="G6" s="400" t="s">
        <v>15</v>
      </c>
      <c r="H6" s="394" t="s">
        <v>16</v>
      </c>
      <c r="I6" s="394" t="s">
        <v>17</v>
      </c>
      <c r="J6" s="394" t="s">
        <v>18</v>
      </c>
      <c r="K6" s="421" t="s">
        <v>19</v>
      </c>
      <c r="L6" s="394" t="s">
        <v>20</v>
      </c>
      <c r="M6" s="394" t="s">
        <v>21</v>
      </c>
      <c r="N6" s="415" t="s">
        <v>22</v>
      </c>
      <c r="O6" s="415" t="s">
        <v>23</v>
      </c>
      <c r="P6" s="417" t="s">
        <v>24</v>
      </c>
      <c r="Q6" s="419" t="s">
        <v>25</v>
      </c>
    </row>
    <row r="7" spans="1:49" ht="15.75" customHeight="1" thickBot="1" x14ac:dyDescent="0.35">
      <c r="A7" s="424"/>
      <c r="B7" s="401"/>
      <c r="C7" s="401"/>
      <c r="D7" s="401"/>
      <c r="E7" s="401"/>
      <c r="F7" s="401"/>
      <c r="G7" s="401"/>
      <c r="H7" s="395"/>
      <c r="I7" s="395"/>
      <c r="J7" s="395"/>
      <c r="K7" s="422"/>
      <c r="L7" s="395"/>
      <c r="M7" s="395"/>
      <c r="N7" s="416"/>
      <c r="O7" s="416"/>
      <c r="P7" s="418"/>
      <c r="Q7" s="420"/>
    </row>
    <row r="8" spans="1:49" s="130" customFormat="1" x14ac:dyDescent="0.3">
      <c r="A8" s="259">
        <v>1</v>
      </c>
      <c r="B8" s="124"/>
      <c r="C8" s="260"/>
      <c r="D8" s="124"/>
      <c r="E8" s="260"/>
      <c r="F8" s="124"/>
      <c r="G8" s="124"/>
      <c r="H8" s="125" t="s">
        <v>26</v>
      </c>
      <c r="I8" s="126">
        <f>+I9</f>
        <v>63448814113</v>
      </c>
      <c r="J8" s="126">
        <f>+J9</f>
        <v>46946705080.650002</v>
      </c>
      <c r="K8" s="312">
        <f>+J8/I8</f>
        <v>0.73991461837316064</v>
      </c>
      <c r="L8" s="126">
        <f>+L9</f>
        <v>8184609032.3500004</v>
      </c>
      <c r="M8" s="126">
        <f>+M9</f>
        <v>23000000</v>
      </c>
      <c r="N8" s="126">
        <f t="shared" ref="N8" si="0">+N9</f>
        <v>46911360275.650002</v>
      </c>
      <c r="O8" s="127">
        <f>+N8/I8</f>
        <v>0.7393575582374573</v>
      </c>
      <c r="P8" s="126">
        <f>+P9</f>
        <v>46911360275.650002</v>
      </c>
      <c r="Q8" s="128">
        <f>+P8/I8</f>
        <v>0.7393575582374573</v>
      </c>
      <c r="AW8" s="131"/>
    </row>
    <row r="9" spans="1:49" x14ac:dyDescent="0.3">
      <c r="A9" s="261" t="s">
        <v>27</v>
      </c>
      <c r="B9" s="262" t="s">
        <v>27</v>
      </c>
      <c r="C9" s="262"/>
      <c r="D9" s="262"/>
      <c r="E9" s="262"/>
      <c r="F9" s="262"/>
      <c r="G9" s="262"/>
      <c r="H9" s="132" t="s">
        <v>28</v>
      </c>
      <c r="I9" s="133">
        <f>+I10+I19+I27+I36</f>
        <v>63448814113</v>
      </c>
      <c r="J9" s="133">
        <f>+J10+J19+J27</f>
        <v>46946705080.650002</v>
      </c>
      <c r="K9" s="313">
        <f t="shared" ref="K9:K80" si="1">+J9/I9</f>
        <v>0.73991461837316064</v>
      </c>
      <c r="L9" s="133">
        <f>+L10+L19+L27</f>
        <v>8184609032.3500004</v>
      </c>
      <c r="M9" s="133">
        <f>+M10+M19+M27+M36</f>
        <v>23000000</v>
      </c>
      <c r="N9" s="133">
        <f t="shared" ref="N9" si="2">+N10+N19+N27</f>
        <v>46911360275.650002</v>
      </c>
      <c r="O9" s="134">
        <f t="shared" ref="O9:O80" si="3">+N9/I9</f>
        <v>0.7393575582374573</v>
      </c>
      <c r="P9" s="133">
        <f>+P10+P19+P27</f>
        <v>46911360275.650002</v>
      </c>
      <c r="Q9" s="135">
        <f t="shared" ref="Q9:Q80" si="4">+P9/I9</f>
        <v>0.7393575582374573</v>
      </c>
    </row>
    <row r="10" spans="1:49" x14ac:dyDescent="0.3">
      <c r="A10" s="136" t="s">
        <v>27</v>
      </c>
      <c r="B10" s="137" t="s">
        <v>27</v>
      </c>
      <c r="C10" s="137" t="s">
        <v>27</v>
      </c>
      <c r="D10" s="137"/>
      <c r="E10" s="137"/>
      <c r="F10" s="137"/>
      <c r="G10" s="137"/>
      <c r="H10" s="138" t="s">
        <v>29</v>
      </c>
      <c r="I10" s="139">
        <f>+I11</f>
        <v>37809964630</v>
      </c>
      <c r="J10" s="139">
        <f>+J11</f>
        <v>31733030685</v>
      </c>
      <c r="K10" s="314">
        <f t="shared" si="1"/>
        <v>0.83927692066185355</v>
      </c>
      <c r="L10" s="139">
        <f>+L12+L13+L14+L15+L16+L17+L18</f>
        <v>6053933945</v>
      </c>
      <c r="M10" s="139">
        <f>+M12+M13+M14+M15+M16+M17+M18</f>
        <v>23000000</v>
      </c>
      <c r="N10" s="139">
        <f t="shared" ref="N10" si="5">+N12+N13+N14+N15+N16+N17+N18</f>
        <v>31700703742</v>
      </c>
      <c r="O10" s="140">
        <f t="shared" si="3"/>
        <v>0.83842193591599767</v>
      </c>
      <c r="P10" s="139">
        <f>+P12+P13+P14+P15+P16+P17+P18</f>
        <v>31700703742</v>
      </c>
      <c r="Q10" s="141">
        <f t="shared" si="4"/>
        <v>0.83842193591599767</v>
      </c>
    </row>
    <row r="11" spans="1:49" x14ac:dyDescent="0.3">
      <c r="A11" s="263" t="s">
        <v>27</v>
      </c>
      <c r="B11" s="264" t="s">
        <v>27</v>
      </c>
      <c r="C11" s="264" t="s">
        <v>27</v>
      </c>
      <c r="D11" s="142" t="s">
        <v>30</v>
      </c>
      <c r="E11" s="143"/>
      <c r="F11" s="143"/>
      <c r="G11" s="143"/>
      <c r="H11" s="144" t="s">
        <v>31</v>
      </c>
      <c r="I11" s="145">
        <f>+I12+I13+I14+I15+I16+I17+I18</f>
        <v>37809964630</v>
      </c>
      <c r="J11" s="145">
        <f>+J12+J13+J14+J15+J16+J17+J18</f>
        <v>31733030685</v>
      </c>
      <c r="K11" s="315">
        <f t="shared" si="1"/>
        <v>0.83927692066185355</v>
      </c>
      <c r="L11" s="145">
        <f t="shared" ref="L11:N11" si="6">+L12+L13+L14+L15+L16+L17+L18</f>
        <v>6053933945</v>
      </c>
      <c r="M11" s="157">
        <f t="shared" si="6"/>
        <v>23000000</v>
      </c>
      <c r="N11" s="145">
        <f t="shared" si="6"/>
        <v>31700703742</v>
      </c>
      <c r="O11" s="147">
        <f t="shared" si="3"/>
        <v>0.83842193591599767</v>
      </c>
      <c r="P11" s="145">
        <f>+P12+P13+P14+P15+P16+P17+P18</f>
        <v>31700703742</v>
      </c>
      <c r="Q11" s="148">
        <f t="shared" si="4"/>
        <v>0.83842193591599767</v>
      </c>
    </row>
    <row r="12" spans="1:49" x14ac:dyDescent="0.3">
      <c r="A12" s="265" t="s">
        <v>27</v>
      </c>
      <c r="B12" s="266" t="s">
        <v>27</v>
      </c>
      <c r="C12" s="266" t="s">
        <v>27</v>
      </c>
      <c r="D12" s="149" t="s">
        <v>30</v>
      </c>
      <c r="E12" s="267" t="s">
        <v>30</v>
      </c>
      <c r="F12" s="143"/>
      <c r="G12" s="143"/>
      <c r="H12" s="150" t="s">
        <v>32</v>
      </c>
      <c r="I12" s="151">
        <f>+'EJ. DESAGREGADA'!T5</f>
        <v>25271708717</v>
      </c>
      <c r="J12" s="152">
        <f>+'EJ. DESAGREGADA'!X5</f>
        <v>22904511166</v>
      </c>
      <c r="K12" s="315">
        <f t="shared" si="1"/>
        <v>0.90633013471670743</v>
      </c>
      <c r="L12" s="152">
        <f>+'EJ. DESAGREGADA'!AB5</f>
        <v>2344197551</v>
      </c>
      <c r="M12" s="308">
        <f>+'EJ. DESAGREGADA'!W5</f>
        <v>23000000</v>
      </c>
      <c r="N12" s="152">
        <f>+'EJ. DESAGREGADA'!Y5</f>
        <v>22881886854</v>
      </c>
      <c r="O12" s="153">
        <f t="shared" si="3"/>
        <v>0.90543489204620375</v>
      </c>
      <c r="P12" s="152">
        <f>+'EJ. DESAGREGADA'!AA5</f>
        <v>22881886854</v>
      </c>
      <c r="Q12" s="154">
        <f t="shared" si="4"/>
        <v>0.90543489204620375</v>
      </c>
    </row>
    <row r="13" spans="1:49" x14ac:dyDescent="0.3">
      <c r="A13" s="265" t="s">
        <v>27</v>
      </c>
      <c r="B13" s="266" t="s">
        <v>27</v>
      </c>
      <c r="C13" s="266" t="s">
        <v>27</v>
      </c>
      <c r="D13" s="149" t="s">
        <v>30</v>
      </c>
      <c r="E13" s="267" t="s">
        <v>33</v>
      </c>
      <c r="F13" s="143"/>
      <c r="G13" s="143"/>
      <c r="H13" s="150" t="s">
        <v>34</v>
      </c>
      <c r="I13" s="151">
        <f>+'EJ. DESAGREGADA'!T6</f>
        <v>5818763161</v>
      </c>
      <c r="J13" s="152">
        <f>+'EJ. DESAGREGADA'!X6</f>
        <v>5247827312</v>
      </c>
      <c r="K13" s="315">
        <f t="shared" si="1"/>
        <v>0.90188020491593957</v>
      </c>
      <c r="L13" s="152">
        <f>+'EJ. DESAGREGADA'!AB6</f>
        <v>570935849</v>
      </c>
      <c r="M13" s="308">
        <f>+'EJ. DESAGREGADA'!W6</f>
        <v>0</v>
      </c>
      <c r="N13" s="152">
        <f>+'EJ. DESAGREGADA'!Y6</f>
        <v>5238124681</v>
      </c>
      <c r="O13" s="153">
        <f t="shared" si="3"/>
        <v>0.90021273182388595</v>
      </c>
      <c r="P13" s="152">
        <f>+'EJ. DESAGREGADA'!AA6</f>
        <v>5238124681</v>
      </c>
      <c r="Q13" s="154">
        <f t="shared" si="4"/>
        <v>0.90021273182388595</v>
      </c>
    </row>
    <row r="14" spans="1:49" x14ac:dyDescent="0.3">
      <c r="A14" s="265" t="s">
        <v>27</v>
      </c>
      <c r="B14" s="266" t="s">
        <v>27</v>
      </c>
      <c r="C14" s="266" t="s">
        <v>27</v>
      </c>
      <c r="D14" s="149" t="s">
        <v>30</v>
      </c>
      <c r="E14" s="267" t="s">
        <v>35</v>
      </c>
      <c r="F14" s="143"/>
      <c r="G14" s="143"/>
      <c r="H14" s="150" t="s">
        <v>36</v>
      </c>
      <c r="I14" s="151">
        <f>+'EJ. DESAGREGADA'!T7</f>
        <v>1301107017</v>
      </c>
      <c r="J14" s="152">
        <f>+'EJ. DESAGREGADA'!X7</f>
        <v>1291858186</v>
      </c>
      <c r="K14" s="315">
        <f t="shared" si="1"/>
        <v>0.99289156781175059</v>
      </c>
      <c r="L14" s="152">
        <f>+'EJ. DESAGREGADA'!AB7</f>
        <v>9248831</v>
      </c>
      <c r="M14" s="308">
        <f>+'EJ. DESAGREGADA'!W7</f>
        <v>0</v>
      </c>
      <c r="N14" s="152">
        <f>+'EJ. DESAGREGADA'!Y7</f>
        <v>1291858186</v>
      </c>
      <c r="O14" s="153">
        <f t="shared" si="3"/>
        <v>0.99289156781175059</v>
      </c>
      <c r="P14" s="152">
        <f>+'EJ. DESAGREGADA'!AA7</f>
        <v>1291858186</v>
      </c>
      <c r="Q14" s="154">
        <f t="shared" si="4"/>
        <v>0.99289156781175059</v>
      </c>
    </row>
    <row r="15" spans="1:49" x14ac:dyDescent="0.3">
      <c r="A15" s="265" t="s">
        <v>27</v>
      </c>
      <c r="B15" s="266" t="s">
        <v>27</v>
      </c>
      <c r="C15" s="266" t="s">
        <v>27</v>
      </c>
      <c r="D15" s="149" t="s">
        <v>30</v>
      </c>
      <c r="E15" s="267" t="s">
        <v>37</v>
      </c>
      <c r="F15" s="143"/>
      <c r="G15" s="143"/>
      <c r="H15" s="150" t="s">
        <v>38</v>
      </c>
      <c r="I15" s="151">
        <f>+'EJ. DESAGREGADA'!T8</f>
        <v>914787916</v>
      </c>
      <c r="J15" s="152">
        <f>+'EJ. DESAGREGADA'!X8</f>
        <v>869631053</v>
      </c>
      <c r="K15" s="315">
        <f t="shared" si="1"/>
        <v>0.95063679546899482</v>
      </c>
      <c r="L15" s="152">
        <f>+'EJ. DESAGREGADA'!AB8</f>
        <v>45156863</v>
      </c>
      <c r="M15" s="308">
        <f>+'EJ. DESAGREGADA'!W8</f>
        <v>0</v>
      </c>
      <c r="N15" s="152">
        <f>+'EJ. DESAGREGADA'!Y8</f>
        <v>869631053</v>
      </c>
      <c r="O15" s="153">
        <f t="shared" si="3"/>
        <v>0.95063679546899482</v>
      </c>
      <c r="P15" s="152">
        <f>+'EJ. DESAGREGADA'!AA8</f>
        <v>869631053</v>
      </c>
      <c r="Q15" s="154">
        <f t="shared" si="4"/>
        <v>0.95063679546899482</v>
      </c>
    </row>
    <row r="16" spans="1:49" x14ac:dyDescent="0.3">
      <c r="A16" s="265" t="s">
        <v>27</v>
      </c>
      <c r="B16" s="266" t="s">
        <v>27</v>
      </c>
      <c r="C16" s="266" t="s">
        <v>27</v>
      </c>
      <c r="D16" s="149" t="s">
        <v>30</v>
      </c>
      <c r="E16" s="267" t="s">
        <v>39</v>
      </c>
      <c r="F16" s="143"/>
      <c r="G16" s="143"/>
      <c r="H16" s="150" t="s">
        <v>40</v>
      </c>
      <c r="I16" s="151">
        <f>+'EJ. DESAGREGADA'!T9</f>
        <v>0</v>
      </c>
      <c r="J16" s="152">
        <f>+'EJ. DESAGREGADA'!X9</f>
        <v>0</v>
      </c>
      <c r="K16" s="316" t="e">
        <f>+J16/I16</f>
        <v>#DIV/0!</v>
      </c>
      <c r="L16" s="152">
        <f>+'EJ. DESAGREGADA'!AB9</f>
        <v>0</v>
      </c>
      <c r="M16" s="308">
        <f>+'EJ. DESAGREGADA'!W9</f>
        <v>0</v>
      </c>
      <c r="N16" s="152">
        <f>+'EJ. DESAGREGADA'!Y9</f>
        <v>0</v>
      </c>
      <c r="O16" s="153" t="e">
        <f t="shared" si="3"/>
        <v>#DIV/0!</v>
      </c>
      <c r="P16" s="152">
        <f>+'EJ. DESAGREGADA'!AA9</f>
        <v>0</v>
      </c>
      <c r="Q16" s="154" t="e">
        <f t="shared" si="4"/>
        <v>#DIV/0!</v>
      </c>
    </row>
    <row r="17" spans="1:49" x14ac:dyDescent="0.3">
      <c r="A17" s="265" t="s">
        <v>27</v>
      </c>
      <c r="B17" s="266" t="s">
        <v>27</v>
      </c>
      <c r="C17" s="266" t="s">
        <v>27</v>
      </c>
      <c r="D17" s="149" t="s">
        <v>30</v>
      </c>
      <c r="E17" s="267" t="s">
        <v>41</v>
      </c>
      <c r="F17" s="143"/>
      <c r="G17" s="143"/>
      <c r="H17" s="150" t="s">
        <v>42</v>
      </c>
      <c r="I17" s="151">
        <f>+'EJ. DESAGREGADA'!T10</f>
        <v>3125158713</v>
      </c>
      <c r="J17" s="152">
        <f>+'EJ. DESAGREGADA'!X10</f>
        <v>185336394</v>
      </c>
      <c r="K17" s="315">
        <f t="shared" si="1"/>
        <v>5.9304634106754246E-2</v>
      </c>
      <c r="L17" s="152">
        <f>+'EJ. DESAGREGADA'!AB10</f>
        <v>2939822319</v>
      </c>
      <c r="M17" s="308">
        <f>+'EJ. DESAGREGADA'!W10</f>
        <v>0</v>
      </c>
      <c r="N17" s="152">
        <f>+'EJ. DESAGREGADA'!Y10</f>
        <v>185336394</v>
      </c>
      <c r="O17" s="153">
        <f t="shared" si="3"/>
        <v>5.9304634106754246E-2</v>
      </c>
      <c r="P17" s="152">
        <f>+'EJ. DESAGREGADA'!AA10</f>
        <v>185336394</v>
      </c>
      <c r="Q17" s="154">
        <f t="shared" si="4"/>
        <v>5.9304634106754246E-2</v>
      </c>
    </row>
    <row r="18" spans="1:49" x14ac:dyDescent="0.3">
      <c r="A18" s="265" t="s">
        <v>27</v>
      </c>
      <c r="B18" s="266" t="s">
        <v>27</v>
      </c>
      <c r="C18" s="266" t="s">
        <v>27</v>
      </c>
      <c r="D18" s="149" t="s">
        <v>30</v>
      </c>
      <c r="E18" s="267" t="s">
        <v>43</v>
      </c>
      <c r="F18" s="143"/>
      <c r="G18" s="143"/>
      <c r="H18" s="150" t="s">
        <v>44</v>
      </c>
      <c r="I18" s="151">
        <f>+'EJ. DESAGREGADA'!T11</f>
        <v>1378439106</v>
      </c>
      <c r="J18" s="152">
        <f>+'EJ. DESAGREGADA'!X11</f>
        <v>1233866574</v>
      </c>
      <c r="K18" s="315">
        <f t="shared" si="1"/>
        <v>0.8951186661995354</v>
      </c>
      <c r="L18" s="152">
        <f>+'EJ. DESAGREGADA'!AB11</f>
        <v>144572532</v>
      </c>
      <c r="M18" s="308">
        <f>+'EJ. DESAGREGADA'!W11</f>
        <v>0</v>
      </c>
      <c r="N18" s="152">
        <f>+'EJ. DESAGREGADA'!Y11</f>
        <v>1233866574</v>
      </c>
      <c r="O18" s="153">
        <f t="shared" si="3"/>
        <v>0.8951186661995354</v>
      </c>
      <c r="P18" s="152">
        <f>+'EJ. DESAGREGADA'!AA11</f>
        <v>1233866574</v>
      </c>
      <c r="Q18" s="154">
        <f t="shared" si="4"/>
        <v>0.8951186661995354</v>
      </c>
    </row>
    <row r="19" spans="1:49" x14ac:dyDescent="0.3">
      <c r="A19" s="136" t="s">
        <v>27</v>
      </c>
      <c r="B19" s="137" t="s">
        <v>27</v>
      </c>
      <c r="C19" s="137" t="s">
        <v>45</v>
      </c>
      <c r="D19" s="137"/>
      <c r="E19" s="137"/>
      <c r="F19" s="137"/>
      <c r="G19" s="137"/>
      <c r="H19" s="138" t="s">
        <v>46</v>
      </c>
      <c r="I19" s="139">
        <f>+I20+I21+I22+I23+I24+I25+I26</f>
        <v>13920200000</v>
      </c>
      <c r="J19" s="139">
        <f>+J20+J21+J22+J23+J24+J25+J26</f>
        <v>12227420340.65</v>
      </c>
      <c r="K19" s="314">
        <f t="shared" si="1"/>
        <v>0.87839401306374909</v>
      </c>
      <c r="L19" s="139">
        <f>+L20+L21+L22+L23+L24+L25+L26</f>
        <v>1692779659.3499999</v>
      </c>
      <c r="M19" s="139">
        <f t="shared" ref="M19" si="7">+M20+M21+M22+M23+M24+M25+M26</f>
        <v>0</v>
      </c>
      <c r="N19" s="139">
        <f>+N20+N21+N22+N23+N24+N25+N26</f>
        <v>12227420340.65</v>
      </c>
      <c r="O19" s="140">
        <f t="shared" si="3"/>
        <v>0.87839401306374909</v>
      </c>
      <c r="P19" s="139">
        <f>+P20+P21+P22+P23+P24+P25+P26</f>
        <v>12227420340.65</v>
      </c>
      <c r="Q19" s="141">
        <f t="shared" si="4"/>
        <v>0.87839401306374909</v>
      </c>
    </row>
    <row r="20" spans="1:49" x14ac:dyDescent="0.3">
      <c r="A20" s="265" t="s">
        <v>27</v>
      </c>
      <c r="B20" s="266" t="s">
        <v>27</v>
      </c>
      <c r="C20" s="266" t="s">
        <v>45</v>
      </c>
      <c r="D20" s="149" t="s">
        <v>30</v>
      </c>
      <c r="E20" s="267"/>
      <c r="F20" s="143"/>
      <c r="G20" s="143"/>
      <c r="H20" s="150" t="s">
        <v>47</v>
      </c>
      <c r="I20" s="151">
        <f>+'EJ. DESAGREGADA'!T12</f>
        <v>4433055712</v>
      </c>
      <c r="J20" s="152">
        <f>+'EJ. DESAGREGADA'!X12</f>
        <v>3920041318</v>
      </c>
      <c r="K20" s="315">
        <f t="shared" si="1"/>
        <v>0.88427522067649578</v>
      </c>
      <c r="L20" s="152">
        <f>+'EJ. DESAGREGADA'!AB12</f>
        <v>513014394</v>
      </c>
      <c r="M20" s="308">
        <f>+'EJ. DESAGREGADA'!W12</f>
        <v>0</v>
      </c>
      <c r="N20" s="152">
        <f>+'EJ. DESAGREGADA'!Y12</f>
        <v>3920041318</v>
      </c>
      <c r="O20" s="153">
        <f t="shared" si="3"/>
        <v>0.88427522067649578</v>
      </c>
      <c r="P20" s="152">
        <f>+'EJ. DESAGREGADA'!AA12</f>
        <v>3920041318</v>
      </c>
      <c r="Q20" s="154">
        <f t="shared" si="4"/>
        <v>0.88427522067649578</v>
      </c>
    </row>
    <row r="21" spans="1:49" x14ac:dyDescent="0.3">
      <c r="A21" s="265" t="s">
        <v>27</v>
      </c>
      <c r="B21" s="266" t="s">
        <v>27</v>
      </c>
      <c r="C21" s="266" t="s">
        <v>45</v>
      </c>
      <c r="D21" s="149" t="s">
        <v>48</v>
      </c>
      <c r="E21" s="267"/>
      <c r="F21" s="143"/>
      <c r="G21" s="143"/>
      <c r="H21" s="150" t="s">
        <v>49</v>
      </c>
      <c r="I21" s="151">
        <f>+'EJ. DESAGREGADA'!T13</f>
        <v>3075340996</v>
      </c>
      <c r="J21" s="152">
        <f>+'EJ. DESAGREGADA'!X13</f>
        <v>2701074242</v>
      </c>
      <c r="K21" s="315">
        <f t="shared" si="1"/>
        <v>0.87830073006967457</v>
      </c>
      <c r="L21" s="152">
        <f>+'EJ. DESAGREGADA'!AB13</f>
        <v>374266754</v>
      </c>
      <c r="M21" s="308">
        <f>+'EJ. DESAGREGADA'!W13</f>
        <v>0</v>
      </c>
      <c r="N21" s="152">
        <f>+'EJ. DESAGREGADA'!Y13</f>
        <v>2701074242</v>
      </c>
      <c r="O21" s="153">
        <f t="shared" si="3"/>
        <v>0.87830073006967457</v>
      </c>
      <c r="P21" s="152">
        <f>+'EJ. DESAGREGADA'!AA13</f>
        <v>2701074242</v>
      </c>
      <c r="Q21" s="154">
        <f t="shared" si="4"/>
        <v>0.87830073006967457</v>
      </c>
    </row>
    <row r="22" spans="1:49" x14ac:dyDescent="0.3">
      <c r="A22" s="265" t="s">
        <v>27</v>
      </c>
      <c r="B22" s="266" t="s">
        <v>27</v>
      </c>
      <c r="C22" s="266" t="s">
        <v>45</v>
      </c>
      <c r="D22" s="149" t="s">
        <v>33</v>
      </c>
      <c r="E22" s="267"/>
      <c r="F22" s="143"/>
      <c r="G22" s="143"/>
      <c r="H22" s="150" t="s">
        <v>50</v>
      </c>
      <c r="I22" s="151">
        <f>+'EJ. DESAGREGADA'!T14</f>
        <v>3411687142</v>
      </c>
      <c r="J22" s="152">
        <f>+'EJ. DESAGREGADA'!X14</f>
        <v>2930882680.6500001</v>
      </c>
      <c r="K22" s="315">
        <f t="shared" si="1"/>
        <v>0.85907135052596217</v>
      </c>
      <c r="L22" s="152">
        <f>+'EJ. DESAGREGADA'!AB14</f>
        <v>480804461.3499999</v>
      </c>
      <c r="M22" s="308">
        <f>+'EJ. DESAGREGADA'!W14</f>
        <v>0</v>
      </c>
      <c r="N22" s="152">
        <f>+'EJ. DESAGREGADA'!Y14</f>
        <v>2930882680.6500001</v>
      </c>
      <c r="O22" s="153">
        <f t="shared" si="3"/>
        <v>0.85907135052596217</v>
      </c>
      <c r="P22" s="152">
        <f>+'EJ. DESAGREGADA'!AA14</f>
        <v>2930882680.6500001</v>
      </c>
      <c r="Q22" s="154">
        <f t="shared" si="4"/>
        <v>0.85907135052596217</v>
      </c>
      <c r="AV22" s="123"/>
      <c r="AW22" s="118"/>
    </row>
    <row r="23" spans="1:49" x14ac:dyDescent="0.3">
      <c r="A23" s="265" t="s">
        <v>27</v>
      </c>
      <c r="B23" s="266" t="s">
        <v>27</v>
      </c>
      <c r="C23" s="266" t="s">
        <v>45</v>
      </c>
      <c r="D23" s="149" t="s">
        <v>51</v>
      </c>
      <c r="E23" s="267"/>
      <c r="F23" s="143"/>
      <c r="G23" s="143"/>
      <c r="H23" s="150" t="s">
        <v>52</v>
      </c>
      <c r="I23" s="151">
        <f>+'EJ. DESAGREGADA'!T15</f>
        <v>1257310600</v>
      </c>
      <c r="J23" s="152">
        <f>+'EJ. DESAGREGADA'!X15</f>
        <v>1129398200</v>
      </c>
      <c r="K23" s="315">
        <f t="shared" si="1"/>
        <v>0.89826507467605854</v>
      </c>
      <c r="L23" s="152">
        <f>+'EJ. DESAGREGADA'!AB15</f>
        <v>127912400</v>
      </c>
      <c r="M23" s="308">
        <f>+'EJ. DESAGREGADA'!W15</f>
        <v>0</v>
      </c>
      <c r="N23" s="152">
        <f>+'EJ. DESAGREGADA'!Y15</f>
        <v>1129398200</v>
      </c>
      <c r="O23" s="153">
        <f t="shared" si="3"/>
        <v>0.89826507467605854</v>
      </c>
      <c r="P23" s="152">
        <f>+'EJ. DESAGREGADA'!AA15</f>
        <v>1129398200</v>
      </c>
      <c r="Q23" s="154">
        <f t="shared" si="4"/>
        <v>0.89826507467605854</v>
      </c>
    </row>
    <row r="24" spans="1:49" x14ac:dyDescent="0.3">
      <c r="A24" s="265" t="s">
        <v>27</v>
      </c>
      <c r="B24" s="266" t="s">
        <v>27</v>
      </c>
      <c r="C24" s="266" t="s">
        <v>45</v>
      </c>
      <c r="D24" s="149" t="s">
        <v>53</v>
      </c>
      <c r="E24" s="267"/>
      <c r="F24" s="143"/>
      <c r="G24" s="143"/>
      <c r="H24" s="150" t="s">
        <v>54</v>
      </c>
      <c r="I24" s="151">
        <f>+'EJ. DESAGREGADA'!T16</f>
        <v>245393199</v>
      </c>
      <c r="J24" s="152">
        <f>+'EJ. DESAGREGADA'!X16</f>
        <v>212242400</v>
      </c>
      <c r="K24" s="315">
        <f t="shared" si="1"/>
        <v>0.86490742557213252</v>
      </c>
      <c r="L24" s="152">
        <f>+'EJ. DESAGREGADA'!AB16</f>
        <v>33150799</v>
      </c>
      <c r="M24" s="308">
        <f>+'EJ. DESAGREGADA'!W16</f>
        <v>0</v>
      </c>
      <c r="N24" s="152">
        <f>+'EJ. DESAGREGADA'!Y16</f>
        <v>212242400</v>
      </c>
      <c r="O24" s="153">
        <f t="shared" si="3"/>
        <v>0.86490742557213252</v>
      </c>
      <c r="P24" s="152">
        <f>+'EJ. DESAGREGADA'!AA16</f>
        <v>212242400</v>
      </c>
      <c r="Q24" s="154">
        <f t="shared" si="4"/>
        <v>0.86490742557213252</v>
      </c>
    </row>
    <row r="25" spans="1:49" x14ac:dyDescent="0.3">
      <c r="A25" s="265" t="s">
        <v>27</v>
      </c>
      <c r="B25" s="266" t="s">
        <v>27</v>
      </c>
      <c r="C25" s="266" t="s">
        <v>45</v>
      </c>
      <c r="D25" s="149" t="s">
        <v>35</v>
      </c>
      <c r="E25" s="267"/>
      <c r="F25" s="143"/>
      <c r="G25" s="143"/>
      <c r="H25" s="150" t="s">
        <v>55</v>
      </c>
      <c r="I25" s="151">
        <f>+'EJ. DESAGREGADA'!T17</f>
        <v>895094700</v>
      </c>
      <c r="J25" s="152">
        <f>+'EJ. DESAGREGADA'!X17</f>
        <v>800243100</v>
      </c>
      <c r="K25" s="315">
        <f t="shared" si="1"/>
        <v>0.89403177116343113</v>
      </c>
      <c r="L25" s="152">
        <f>+'EJ. DESAGREGADA'!AB17</f>
        <v>94851600</v>
      </c>
      <c r="M25" s="308">
        <f>+'EJ. DESAGREGADA'!W17</f>
        <v>0</v>
      </c>
      <c r="N25" s="152">
        <f>+'EJ. DESAGREGADA'!Y17</f>
        <v>800243100</v>
      </c>
      <c r="O25" s="153">
        <f t="shared" si="3"/>
        <v>0.89403177116343113</v>
      </c>
      <c r="P25" s="152">
        <f>+'EJ. DESAGREGADA'!AA17</f>
        <v>800243100</v>
      </c>
      <c r="Q25" s="154">
        <f t="shared" si="4"/>
        <v>0.89403177116343113</v>
      </c>
    </row>
    <row r="26" spans="1:49" x14ac:dyDescent="0.3">
      <c r="A26" s="265" t="s">
        <v>27</v>
      </c>
      <c r="B26" s="266" t="s">
        <v>27</v>
      </c>
      <c r="C26" s="266" t="s">
        <v>45</v>
      </c>
      <c r="D26" s="149" t="s">
        <v>37</v>
      </c>
      <c r="E26" s="267"/>
      <c r="F26" s="143"/>
      <c r="G26" s="143"/>
      <c r="H26" s="150" t="s">
        <v>56</v>
      </c>
      <c r="I26" s="151">
        <f>+'EJ. DESAGREGADA'!T18</f>
        <v>602317651</v>
      </c>
      <c r="J26" s="152">
        <f>+'EJ. DESAGREGADA'!X18</f>
        <v>533538400</v>
      </c>
      <c r="K26" s="315">
        <f t="shared" si="1"/>
        <v>0.88580900645065108</v>
      </c>
      <c r="L26" s="152">
        <f>+'EJ. DESAGREGADA'!AB18</f>
        <v>68779251</v>
      </c>
      <c r="M26" s="308">
        <f>+'EJ. DESAGREGADA'!W18</f>
        <v>0</v>
      </c>
      <c r="N26" s="152">
        <f>+'EJ. DESAGREGADA'!Y18</f>
        <v>533538400</v>
      </c>
      <c r="O26" s="153">
        <f t="shared" si="3"/>
        <v>0.88580900645065108</v>
      </c>
      <c r="P26" s="152">
        <f>+'EJ. DESAGREGADA'!AA18</f>
        <v>533538400</v>
      </c>
      <c r="Q26" s="154">
        <f t="shared" si="4"/>
        <v>0.88580900645065108</v>
      </c>
    </row>
    <row r="27" spans="1:49" s="130" customFormat="1" ht="41.25" customHeight="1" x14ac:dyDescent="0.3">
      <c r="A27" s="136" t="s">
        <v>27</v>
      </c>
      <c r="B27" s="137" t="s">
        <v>27</v>
      </c>
      <c r="C27" s="137" t="s">
        <v>57</v>
      </c>
      <c r="D27" s="137"/>
      <c r="E27" s="137"/>
      <c r="F27" s="137"/>
      <c r="G27" s="137"/>
      <c r="H27" s="138" t="s">
        <v>58</v>
      </c>
      <c r="I27" s="139">
        <f>+I29+I30+I31+I32+I33+I34+I35</f>
        <v>3424149483</v>
      </c>
      <c r="J27" s="139">
        <f>+J29+J30+J31+J32+J33+J34+J35</f>
        <v>2986254055</v>
      </c>
      <c r="K27" s="314">
        <f t="shared" si="1"/>
        <v>0.87211556324452677</v>
      </c>
      <c r="L27" s="139">
        <f t="shared" ref="L27:N27" si="8">+L29+L30+L31+L32+L33+L34+L35</f>
        <v>437895428</v>
      </c>
      <c r="M27" s="139">
        <f>+M29+M30+M31+M32+M33+M34+M35</f>
        <v>0</v>
      </c>
      <c r="N27" s="139">
        <f t="shared" si="8"/>
        <v>2983236193</v>
      </c>
      <c r="O27" s="140">
        <f t="shared" si="3"/>
        <v>0.87123421679193092</v>
      </c>
      <c r="P27" s="139">
        <f>+P29+P30+P31+P32+P33+P34+P35</f>
        <v>2983236193</v>
      </c>
      <c r="Q27" s="141">
        <f t="shared" si="4"/>
        <v>0.87123421679193092</v>
      </c>
      <c r="AW27" s="131"/>
    </row>
    <row r="28" spans="1:49" x14ac:dyDescent="0.3">
      <c r="A28" s="263" t="s">
        <v>27</v>
      </c>
      <c r="B28" s="264" t="s">
        <v>27</v>
      </c>
      <c r="C28" s="264" t="s">
        <v>57</v>
      </c>
      <c r="D28" s="142" t="s">
        <v>30</v>
      </c>
      <c r="E28" s="155" t="s">
        <v>59</v>
      </c>
      <c r="F28" s="143"/>
      <c r="G28" s="143"/>
      <c r="H28" s="156" t="s">
        <v>60</v>
      </c>
      <c r="I28" s="157">
        <f>+I29+I30+I31</f>
        <v>2172152842</v>
      </c>
      <c r="J28" s="157">
        <f t="shared" ref="J28:N28" si="9">+J29+J30+J31</f>
        <v>1904246273</v>
      </c>
      <c r="K28" s="315">
        <f t="shared" si="1"/>
        <v>0.87666311328565338</v>
      </c>
      <c r="L28" s="157">
        <f t="shared" si="9"/>
        <v>267906569</v>
      </c>
      <c r="M28" s="157">
        <f>+M29+M30+M31</f>
        <v>0</v>
      </c>
      <c r="N28" s="157">
        <f t="shared" si="9"/>
        <v>1904246273</v>
      </c>
      <c r="O28" s="146">
        <f t="shared" si="3"/>
        <v>0.87666311328565338</v>
      </c>
      <c r="P28" s="157">
        <f>+P29+P30+P31</f>
        <v>1904246273</v>
      </c>
      <c r="Q28" s="158">
        <f t="shared" si="4"/>
        <v>0.87666311328565338</v>
      </c>
    </row>
    <row r="29" spans="1:49" x14ac:dyDescent="0.3">
      <c r="A29" s="265" t="s">
        <v>27</v>
      </c>
      <c r="B29" s="266" t="s">
        <v>27</v>
      </c>
      <c r="C29" s="266" t="s">
        <v>57</v>
      </c>
      <c r="D29" s="149" t="s">
        <v>30</v>
      </c>
      <c r="E29" s="149" t="s">
        <v>30</v>
      </c>
      <c r="F29" s="143"/>
      <c r="G29" s="143"/>
      <c r="H29" s="150" t="s">
        <v>61</v>
      </c>
      <c r="I29" s="159">
        <f>+'EJ. DESAGREGADA'!T19</f>
        <v>1936343468</v>
      </c>
      <c r="J29" s="152">
        <f>+'EJ. DESAGREGADA'!X19</f>
        <v>1738792939</v>
      </c>
      <c r="K29" s="315">
        <f t="shared" si="1"/>
        <v>0.89797753742312825</v>
      </c>
      <c r="L29" s="152">
        <f>+'EJ. DESAGREGADA'!AB19</f>
        <v>197550529</v>
      </c>
      <c r="M29" s="308">
        <f>+'EJ. DESAGREGADA'!W19</f>
        <v>0</v>
      </c>
      <c r="N29" s="152">
        <f>+'EJ. DESAGREGADA'!Y19</f>
        <v>1738792939</v>
      </c>
      <c r="O29" s="153">
        <f t="shared" si="3"/>
        <v>0.89797753742312825</v>
      </c>
      <c r="P29" s="152">
        <f>+'EJ. DESAGREGADA'!AA19</f>
        <v>1738792939</v>
      </c>
      <c r="Q29" s="154">
        <f t="shared" si="4"/>
        <v>0.89797753742312825</v>
      </c>
    </row>
    <row r="30" spans="1:49" x14ac:dyDescent="0.3">
      <c r="A30" s="265" t="s">
        <v>27</v>
      </c>
      <c r="B30" s="266" t="s">
        <v>27</v>
      </c>
      <c r="C30" s="266" t="s">
        <v>57</v>
      </c>
      <c r="D30" s="149" t="s">
        <v>30</v>
      </c>
      <c r="E30" s="149" t="s">
        <v>48</v>
      </c>
      <c r="F30" s="143"/>
      <c r="G30" s="143"/>
      <c r="H30" s="150" t="s">
        <v>62</v>
      </c>
      <c r="I30" s="159">
        <f>+'EJ. DESAGREGADA'!T20</f>
        <v>76808484</v>
      </c>
      <c r="J30" s="152">
        <f>+'EJ. DESAGREGADA'!X20</f>
        <v>34596118</v>
      </c>
      <c r="K30" s="315">
        <f t="shared" si="1"/>
        <v>0.45042052906551311</v>
      </c>
      <c r="L30" s="152">
        <f>+'EJ. DESAGREGADA'!AB20</f>
        <v>42212366</v>
      </c>
      <c r="M30" s="308">
        <f>+'EJ. DESAGREGADA'!W20</f>
        <v>0</v>
      </c>
      <c r="N30" s="152">
        <f>+'EJ. DESAGREGADA'!Y20</f>
        <v>34596118</v>
      </c>
      <c r="O30" s="153">
        <f t="shared" si="3"/>
        <v>0.45042052906551311</v>
      </c>
      <c r="P30" s="152">
        <f>+'EJ. DESAGREGADA'!AA20</f>
        <v>34596118</v>
      </c>
      <c r="Q30" s="154">
        <f t="shared" si="4"/>
        <v>0.45042052906551311</v>
      </c>
    </row>
    <row r="31" spans="1:49" x14ac:dyDescent="0.3">
      <c r="A31" s="265" t="s">
        <v>27</v>
      </c>
      <c r="B31" s="266" t="s">
        <v>27</v>
      </c>
      <c r="C31" s="266" t="s">
        <v>57</v>
      </c>
      <c r="D31" s="149" t="s">
        <v>30</v>
      </c>
      <c r="E31" s="149" t="s">
        <v>33</v>
      </c>
      <c r="F31" s="143"/>
      <c r="G31" s="143"/>
      <c r="H31" s="150" t="s">
        <v>63</v>
      </c>
      <c r="I31" s="159">
        <f>+'EJ. DESAGREGADA'!T21</f>
        <v>159000890</v>
      </c>
      <c r="J31" s="152">
        <f>+'EJ. DESAGREGADA'!X21</f>
        <v>130857216</v>
      </c>
      <c r="K31" s="315">
        <f t="shared" si="1"/>
        <v>0.82299675177918818</v>
      </c>
      <c r="L31" s="152">
        <f>+'EJ. DESAGREGADA'!AB21</f>
        <v>28143674</v>
      </c>
      <c r="M31" s="308">
        <f>+'EJ. DESAGREGADA'!W21</f>
        <v>0</v>
      </c>
      <c r="N31" s="152">
        <f>+'EJ. DESAGREGADA'!Y21</f>
        <v>130857216</v>
      </c>
      <c r="O31" s="153">
        <f t="shared" si="3"/>
        <v>0.82299675177918818</v>
      </c>
      <c r="P31" s="152">
        <f>+'EJ. DESAGREGADA'!AA21</f>
        <v>130857216</v>
      </c>
      <c r="Q31" s="154">
        <f t="shared" si="4"/>
        <v>0.82299675177918818</v>
      </c>
    </row>
    <row r="32" spans="1:49" x14ac:dyDescent="0.3">
      <c r="A32" s="265" t="s">
        <v>27</v>
      </c>
      <c r="B32" s="266" t="s">
        <v>27</v>
      </c>
      <c r="C32" s="266" t="s">
        <v>57</v>
      </c>
      <c r="D32" s="149" t="s">
        <v>48</v>
      </c>
      <c r="E32" s="149"/>
      <c r="F32" s="143"/>
      <c r="G32" s="143"/>
      <c r="H32" s="150" t="s">
        <v>64</v>
      </c>
      <c r="I32" s="159">
        <f>+'EJ. DESAGREGADA'!T22</f>
        <v>840781565</v>
      </c>
      <c r="J32" s="152">
        <f>+'EJ. DESAGREGADA'!X22</f>
        <v>747196358</v>
      </c>
      <c r="K32" s="315">
        <f t="shared" si="1"/>
        <v>0.88869260353014523</v>
      </c>
      <c r="L32" s="152">
        <f>+'EJ. DESAGREGADA'!AB22</f>
        <v>93585207</v>
      </c>
      <c r="M32" s="308">
        <f>+'EJ. DESAGREGADA'!W22</f>
        <v>0</v>
      </c>
      <c r="N32" s="152">
        <f>+'EJ. DESAGREGADA'!Y22</f>
        <v>744178496</v>
      </c>
      <c r="O32" s="153">
        <f t="shared" si="3"/>
        <v>0.88510325033113679</v>
      </c>
      <c r="P32" s="152">
        <f>+'EJ. DESAGREGADA'!AA22</f>
        <v>744178496</v>
      </c>
      <c r="Q32" s="154">
        <f t="shared" si="4"/>
        <v>0.88510325033113679</v>
      </c>
    </row>
    <row r="33" spans="1:49" x14ac:dyDescent="0.3">
      <c r="A33" s="265" t="s">
        <v>27</v>
      </c>
      <c r="B33" s="266" t="s">
        <v>27</v>
      </c>
      <c r="C33" s="266" t="s">
        <v>57</v>
      </c>
      <c r="D33" s="149">
        <v>13</v>
      </c>
      <c r="E33" s="149"/>
      <c r="F33" s="143"/>
      <c r="G33" s="143"/>
      <c r="H33" s="150" t="s">
        <v>65</v>
      </c>
      <c r="I33" s="159">
        <f>+'EJ. DESAGREGADA'!T23</f>
        <v>180000000</v>
      </c>
      <c r="J33" s="152">
        <f>+'EJ. DESAGREGADA'!X23</f>
        <v>174969097</v>
      </c>
      <c r="K33" s="315">
        <f t="shared" si="1"/>
        <v>0.97205053888888893</v>
      </c>
      <c r="L33" s="152">
        <f>+'EJ. DESAGREGADA'!AB23</f>
        <v>5030903</v>
      </c>
      <c r="M33" s="308">
        <f>+'EJ. DESAGREGADA'!W23</f>
        <v>0</v>
      </c>
      <c r="N33" s="152">
        <f>+'EJ. DESAGREGADA'!Y23</f>
        <v>174969097</v>
      </c>
      <c r="O33" s="153">
        <f t="shared" si="3"/>
        <v>0.97205053888888893</v>
      </c>
      <c r="P33" s="152">
        <f>+'EJ. DESAGREGADA'!AA23</f>
        <v>174969097</v>
      </c>
      <c r="Q33" s="154">
        <f t="shared" si="4"/>
        <v>0.97205053888888893</v>
      </c>
    </row>
    <row r="34" spans="1:49" x14ac:dyDescent="0.3">
      <c r="A34" s="265" t="s">
        <v>27</v>
      </c>
      <c r="B34" s="266" t="s">
        <v>27</v>
      </c>
      <c r="C34" s="266" t="s">
        <v>57</v>
      </c>
      <c r="D34" s="149" t="s">
        <v>66</v>
      </c>
      <c r="E34" s="149"/>
      <c r="F34" s="143"/>
      <c r="G34" s="143"/>
      <c r="H34" s="150" t="s">
        <v>67</v>
      </c>
      <c r="I34" s="159">
        <f>+'EJ. DESAGREGADA'!T24</f>
        <v>103286996</v>
      </c>
      <c r="J34" s="152">
        <f>+'EJ. DESAGREGADA'!X24</f>
        <v>95878287</v>
      </c>
      <c r="K34" s="315">
        <f t="shared" si="1"/>
        <v>0.92827065083778793</v>
      </c>
      <c r="L34" s="152">
        <f>+'EJ. DESAGREGADA'!AB24</f>
        <v>7408709</v>
      </c>
      <c r="M34" s="308">
        <f>+'EJ. DESAGREGADA'!W24</f>
        <v>0</v>
      </c>
      <c r="N34" s="152">
        <f>+'EJ. DESAGREGADA'!Y24</f>
        <v>95878287</v>
      </c>
      <c r="O34" s="153">
        <f t="shared" si="3"/>
        <v>0.92827065083778793</v>
      </c>
      <c r="P34" s="152">
        <f>+'EJ. DESAGREGADA'!AA24</f>
        <v>95878287</v>
      </c>
      <c r="Q34" s="154">
        <f t="shared" si="4"/>
        <v>0.92827065083778793</v>
      </c>
    </row>
    <row r="35" spans="1:49" x14ac:dyDescent="0.3">
      <c r="A35" s="265" t="s">
        <v>27</v>
      </c>
      <c r="B35" s="266" t="s">
        <v>27</v>
      </c>
      <c r="C35" s="266" t="s">
        <v>57</v>
      </c>
      <c r="D35" s="149" t="s">
        <v>68</v>
      </c>
      <c r="E35" s="149"/>
      <c r="F35" s="143"/>
      <c r="G35" s="143"/>
      <c r="H35" s="150" t="s">
        <v>69</v>
      </c>
      <c r="I35" s="159">
        <f>+'EJ. DESAGREGADA'!T25</f>
        <v>127928080</v>
      </c>
      <c r="J35" s="152">
        <f>+'EJ. DESAGREGADA'!X25</f>
        <v>63964040</v>
      </c>
      <c r="K35" s="315">
        <f t="shared" si="1"/>
        <v>0.5</v>
      </c>
      <c r="L35" s="152">
        <f>+'EJ. DESAGREGADA'!AB25</f>
        <v>63964040</v>
      </c>
      <c r="M35" s="308">
        <f>+'EJ. DESAGREGADA'!W25</f>
        <v>0</v>
      </c>
      <c r="N35" s="152">
        <f>+'EJ. DESAGREGADA'!Y25</f>
        <v>63964040</v>
      </c>
      <c r="O35" s="153">
        <f t="shared" si="3"/>
        <v>0.5</v>
      </c>
      <c r="P35" s="152">
        <f>+'EJ. DESAGREGADA'!AA25</f>
        <v>63964040</v>
      </c>
      <c r="Q35" s="154">
        <f t="shared" si="4"/>
        <v>0.5</v>
      </c>
    </row>
    <row r="36" spans="1:49" s="130" customFormat="1" x14ac:dyDescent="0.3">
      <c r="A36" s="268" t="s">
        <v>27</v>
      </c>
      <c r="B36" s="269" t="s">
        <v>27</v>
      </c>
      <c r="C36" s="269">
        <v>4</v>
      </c>
      <c r="D36" s="137"/>
      <c r="E36" s="137"/>
      <c r="F36" s="137"/>
      <c r="G36" s="137"/>
      <c r="H36" s="138" t="s">
        <v>70</v>
      </c>
      <c r="I36" s="139">
        <f>'EJ. AGREGADA'!T8</f>
        <v>8294500000</v>
      </c>
      <c r="J36" s="139">
        <f>'EJ. AGREGADA'!X8</f>
        <v>0</v>
      </c>
      <c r="K36" s="314">
        <f t="shared" si="1"/>
        <v>0</v>
      </c>
      <c r="L36" s="139"/>
      <c r="M36" s="139">
        <f>'EJ. AGREGADA'!W8</f>
        <v>0</v>
      </c>
      <c r="N36" s="139">
        <f>'EJ. AGREGADA'!Y8</f>
        <v>0</v>
      </c>
      <c r="O36" s="140"/>
      <c r="P36" s="139">
        <f>'EJ. AGREGADA'!AA8</f>
        <v>0</v>
      </c>
      <c r="Q36" s="141"/>
      <c r="AW36" s="131"/>
    </row>
    <row r="37" spans="1:49" s="130" customFormat="1" x14ac:dyDescent="0.3">
      <c r="A37" s="259">
        <v>2</v>
      </c>
      <c r="B37" s="124" t="s">
        <v>59</v>
      </c>
      <c r="C37" s="260" t="s">
        <v>59</v>
      </c>
      <c r="D37" s="124" t="s">
        <v>59</v>
      </c>
      <c r="E37" s="260"/>
      <c r="F37" s="124"/>
      <c r="G37" s="124"/>
      <c r="H37" s="125" t="s">
        <v>71</v>
      </c>
      <c r="I37" s="126">
        <f>I38+I44</f>
        <v>23019580000</v>
      </c>
      <c r="J37" s="126">
        <f>J38+J44</f>
        <v>20600489338.59</v>
      </c>
      <c r="K37" s="312">
        <f t="shared" si="1"/>
        <v>0.8949116073616461</v>
      </c>
      <c r="L37" s="126">
        <f>+L38+L44</f>
        <v>2187072636.9099989</v>
      </c>
      <c r="M37" s="126">
        <f>+M38+M44</f>
        <v>232018024.5</v>
      </c>
      <c r="N37" s="126">
        <f>N38+N44</f>
        <v>16014499321.280001</v>
      </c>
      <c r="O37" s="127">
        <f>+N37/I37</f>
        <v>0.69569033497917865</v>
      </c>
      <c r="P37" s="126">
        <f>+P38+P43</f>
        <v>16014499321.280001</v>
      </c>
      <c r="Q37" s="128">
        <f t="shared" si="4"/>
        <v>0.69569033497917865</v>
      </c>
      <c r="AW37" s="131"/>
    </row>
    <row r="38" spans="1:49" x14ac:dyDescent="0.3">
      <c r="A38" s="268">
        <v>2</v>
      </c>
      <c r="B38" s="269">
        <v>1</v>
      </c>
      <c r="C38" s="269"/>
      <c r="D38" s="170"/>
      <c r="E38" s="160"/>
      <c r="F38" s="171"/>
      <c r="G38" s="171"/>
      <c r="H38" s="138" t="s">
        <v>72</v>
      </c>
      <c r="I38" s="139">
        <f>+I42+I41</f>
        <v>118008000</v>
      </c>
      <c r="J38" s="139">
        <f>+J42+J41</f>
        <v>63574630.299999997</v>
      </c>
      <c r="K38" s="314">
        <f t="shared" si="1"/>
        <v>0.5387315292183581</v>
      </c>
      <c r="L38" s="139">
        <f>+L39</f>
        <v>48008000</v>
      </c>
      <c r="M38" s="139">
        <f>+M39</f>
        <v>6425369.7000000002</v>
      </c>
      <c r="N38" s="139">
        <f>+N42</f>
        <v>0</v>
      </c>
      <c r="O38" s="140">
        <f t="shared" ref="O38:O40" si="10">+N38/I38</f>
        <v>0</v>
      </c>
      <c r="P38" s="139">
        <f>P42</f>
        <v>0</v>
      </c>
      <c r="Q38" s="141">
        <f>+P38/I38</f>
        <v>0</v>
      </c>
    </row>
    <row r="39" spans="1:49" s="130" customFormat="1" ht="50.25" customHeight="1" x14ac:dyDescent="0.3">
      <c r="A39" s="263">
        <v>2</v>
      </c>
      <c r="B39" s="264">
        <v>1</v>
      </c>
      <c r="C39" s="142">
        <v>1</v>
      </c>
      <c r="D39" s="142"/>
      <c r="E39" s="143"/>
      <c r="F39" s="143"/>
      <c r="G39" s="143"/>
      <c r="H39" s="164" t="s">
        <v>73</v>
      </c>
      <c r="I39" s="173">
        <f>+I40</f>
        <v>118008000</v>
      </c>
      <c r="J39" s="173">
        <f>+J40</f>
        <v>63574630.299999997</v>
      </c>
      <c r="K39" s="317">
        <f t="shared" si="1"/>
        <v>0.5387315292183581</v>
      </c>
      <c r="L39" s="173">
        <f>+L40</f>
        <v>48008000</v>
      </c>
      <c r="M39" s="173">
        <f>+M40</f>
        <v>6425369.7000000002</v>
      </c>
      <c r="N39" s="173">
        <f>+N40</f>
        <v>0</v>
      </c>
      <c r="O39" s="168">
        <f t="shared" si="10"/>
        <v>0</v>
      </c>
      <c r="P39" s="173">
        <f ca="1">+P40</f>
        <v>0</v>
      </c>
      <c r="Q39" s="169">
        <f t="shared" ref="Q39:Q42" ca="1" si="11">+P39/I39</f>
        <v>0</v>
      </c>
      <c r="AW39" s="131"/>
    </row>
    <row r="40" spans="1:49" s="130" customFormat="1" ht="50.25" customHeight="1" x14ac:dyDescent="0.3">
      <c r="A40" s="263">
        <v>2</v>
      </c>
      <c r="B40" s="264">
        <v>1</v>
      </c>
      <c r="C40" s="264">
        <v>1</v>
      </c>
      <c r="D40" s="142">
        <v>4</v>
      </c>
      <c r="E40" s="143"/>
      <c r="F40" s="143"/>
      <c r="G40" s="143"/>
      <c r="H40" s="164" t="s">
        <v>74</v>
      </c>
      <c r="I40" s="173">
        <f>+I42+I41</f>
        <v>118008000</v>
      </c>
      <c r="J40" s="173">
        <f>+J42+J41</f>
        <v>63574630.299999997</v>
      </c>
      <c r="K40" s="317">
        <f t="shared" si="1"/>
        <v>0.5387315292183581</v>
      </c>
      <c r="L40" s="173">
        <f>L42+L41</f>
        <v>48008000</v>
      </c>
      <c r="M40" s="173">
        <f>+M42+M41</f>
        <v>6425369.7000000002</v>
      </c>
      <c r="N40" s="173">
        <f>+N42+N41</f>
        <v>0</v>
      </c>
      <c r="O40" s="168">
        <f t="shared" si="10"/>
        <v>0</v>
      </c>
      <c r="P40" s="173">
        <f ca="1">+P41+P40</f>
        <v>0</v>
      </c>
      <c r="Q40" s="169">
        <f t="shared" ca="1" si="11"/>
        <v>0</v>
      </c>
      <c r="AW40" s="131"/>
    </row>
    <row r="41" spans="1:49" s="130" customFormat="1" ht="19.8" customHeight="1" x14ac:dyDescent="0.3">
      <c r="A41" s="272">
        <v>2</v>
      </c>
      <c r="B41" s="273">
        <v>1</v>
      </c>
      <c r="C41" s="273">
        <v>1</v>
      </c>
      <c r="D41" s="175">
        <v>4</v>
      </c>
      <c r="E41" s="175">
        <v>5</v>
      </c>
      <c r="F41" s="143"/>
      <c r="G41" s="143"/>
      <c r="H41" s="167" t="s">
        <v>315</v>
      </c>
      <c r="I41" s="159">
        <f>+'EJ. DESAGREGADA'!T26</f>
        <v>39858000</v>
      </c>
      <c r="J41" s="173">
        <f>+'EJ. DESAGREGADA'!X26</f>
        <v>0</v>
      </c>
      <c r="K41" s="317">
        <f t="shared" si="1"/>
        <v>0</v>
      </c>
      <c r="L41" s="159">
        <f>+'EJ. DESAGREGADA'!AB26</f>
        <v>39858000</v>
      </c>
      <c r="M41" s="159">
        <f>+'EJ. DESAGREGADA'!W26</f>
        <v>0</v>
      </c>
      <c r="N41" s="159">
        <f>+'EJ. DESAGREGADA'!Y26</f>
        <v>0</v>
      </c>
      <c r="O41" s="168">
        <f>+N41/I41</f>
        <v>0</v>
      </c>
      <c r="P41" s="159">
        <f>+'EJ. DESAGREGADA'!Z26</f>
        <v>0</v>
      </c>
      <c r="Q41" s="169">
        <f t="shared" si="11"/>
        <v>0</v>
      </c>
      <c r="AW41" s="131"/>
    </row>
    <row r="42" spans="1:49" x14ac:dyDescent="0.3">
      <c r="A42" s="265">
        <v>2</v>
      </c>
      <c r="B42" s="266">
        <v>1</v>
      </c>
      <c r="C42" s="266">
        <v>1</v>
      </c>
      <c r="D42" s="149">
        <v>4</v>
      </c>
      <c r="E42" s="149">
        <v>7</v>
      </c>
      <c r="F42" s="143"/>
      <c r="G42" s="143"/>
      <c r="H42" s="167" t="s">
        <v>75</v>
      </c>
      <c r="I42" s="159">
        <f>+'EJ. DESAGREGADA'!T27</f>
        <v>78150000</v>
      </c>
      <c r="J42" s="173">
        <f>+'EJ. DESAGREGADA'!X27</f>
        <v>63574630.299999997</v>
      </c>
      <c r="K42" s="317">
        <f t="shared" ref="K42" si="12">+J42/I42</f>
        <v>0.81349494945617395</v>
      </c>
      <c r="L42" s="159">
        <f>+'EJ. DESAGREGADA'!AB27</f>
        <v>8150000</v>
      </c>
      <c r="M42" s="159">
        <f>+'EJ. DESAGREGADA'!W27</f>
        <v>6425369.7000000002</v>
      </c>
      <c r="N42" s="159">
        <f>+'EJ. DESAGREGADA'!Y27</f>
        <v>0</v>
      </c>
      <c r="O42" s="168">
        <f>+N42/I42</f>
        <v>0</v>
      </c>
      <c r="P42" s="159">
        <f>+'EJ. DESAGREGADA'!Z27</f>
        <v>0</v>
      </c>
      <c r="Q42" s="169">
        <f t="shared" si="11"/>
        <v>0</v>
      </c>
    </row>
    <row r="43" spans="1:49" x14ac:dyDescent="0.3">
      <c r="A43" s="268">
        <v>2</v>
      </c>
      <c r="B43" s="269">
        <v>2</v>
      </c>
      <c r="C43" s="269"/>
      <c r="D43" s="170"/>
      <c r="E43" s="160"/>
      <c r="F43" s="171"/>
      <c r="G43" s="171"/>
      <c r="H43" s="138" t="s">
        <v>72</v>
      </c>
      <c r="I43" s="139">
        <f>+I44</f>
        <v>22901572000</v>
      </c>
      <c r="J43" s="139">
        <f>+J44</f>
        <v>20536914708.290001</v>
      </c>
      <c r="K43" s="314">
        <f t="shared" ref="K43" si="13">+J43/I43</f>
        <v>0.89674694419623246</v>
      </c>
      <c r="L43" s="139">
        <f>+L44</f>
        <v>2139064636.9099989</v>
      </c>
      <c r="M43" s="139">
        <f>+M44</f>
        <v>225592654.80000001</v>
      </c>
      <c r="N43" s="139">
        <f>+N44</f>
        <v>16014499321.280001</v>
      </c>
      <c r="O43" s="140">
        <f t="shared" ref="O43" si="14">+N43/I43</f>
        <v>0.69927511182551139</v>
      </c>
      <c r="P43" s="139">
        <f>+P44</f>
        <v>16014499321.280001</v>
      </c>
      <c r="Q43" s="141">
        <f>+P43/I43</f>
        <v>0.69927511182551139</v>
      </c>
    </row>
    <row r="44" spans="1:49" s="130" customFormat="1" ht="14.25" customHeight="1" x14ac:dyDescent="0.3">
      <c r="A44" s="263">
        <v>2</v>
      </c>
      <c r="B44" s="264">
        <v>2</v>
      </c>
      <c r="C44" s="264">
        <v>1</v>
      </c>
      <c r="D44" s="172"/>
      <c r="E44" s="155"/>
      <c r="F44" s="143"/>
      <c r="G44" s="143"/>
      <c r="H44" s="164" t="s">
        <v>76</v>
      </c>
      <c r="I44" s="157">
        <f>+I45+I49+I57+I62+I68+I72+I79+I84</f>
        <v>22901572000</v>
      </c>
      <c r="J44" s="157">
        <f>+J45+J49+J57+J62+J68+J72+J79+J84</f>
        <v>20536914708.290001</v>
      </c>
      <c r="K44" s="318">
        <f>+J44/I44</f>
        <v>0.89674694419623246</v>
      </c>
      <c r="L44" s="157">
        <f>+L45+L49+L57+L62+L68+L72+L79+L84</f>
        <v>2139064636.9099989</v>
      </c>
      <c r="M44" s="157">
        <f>+M45+M49+M57+M62+M68+M72+M79+M84</f>
        <v>225592654.80000001</v>
      </c>
      <c r="N44" s="157">
        <f>+N45+N49+N57+N62+N68+N72+N79+N84</f>
        <v>16014499321.280001</v>
      </c>
      <c r="O44" s="165">
        <f>+N44/I44</f>
        <v>0.69927511182551139</v>
      </c>
      <c r="P44" s="157">
        <f>+P45+P49+P57+P62+P68+P72+P79+P84</f>
        <v>16014499321.280001</v>
      </c>
      <c r="Q44" s="166">
        <f>+P44/I44</f>
        <v>0.69927511182551139</v>
      </c>
      <c r="AW44" s="131"/>
    </row>
    <row r="45" spans="1:49" s="130" customFormat="1" ht="50.25" customHeight="1" x14ac:dyDescent="0.3">
      <c r="A45" s="263">
        <v>2</v>
      </c>
      <c r="B45" s="264">
        <v>2</v>
      </c>
      <c r="C45" s="264">
        <v>1</v>
      </c>
      <c r="D45" s="142">
        <v>2</v>
      </c>
      <c r="E45" s="143"/>
      <c r="F45" s="143"/>
      <c r="G45" s="143"/>
      <c r="H45" s="164" t="s">
        <v>77</v>
      </c>
      <c r="I45" s="279">
        <f>+SUM(I46:I48)</f>
        <v>11936982.779999999</v>
      </c>
      <c r="J45" s="279">
        <f>+SUM(J46:J48)</f>
        <v>10195770.030000001</v>
      </c>
      <c r="K45" s="318">
        <f>+J45/I45</f>
        <v>0.85413292604247204</v>
      </c>
      <c r="L45" s="279">
        <f>+SUM(L46:L48)</f>
        <v>108805.97000000067</v>
      </c>
      <c r="M45" s="279">
        <f>+SUM(M46:M48)</f>
        <v>1632406.78</v>
      </c>
      <c r="N45" s="173">
        <f>+SUM(N46:N48)</f>
        <v>7706377.7199999997</v>
      </c>
      <c r="O45" s="165">
        <f>+N45/I45</f>
        <v>0.64558840889942204</v>
      </c>
      <c r="P45" s="173">
        <f>+SUM(P46:P48)</f>
        <v>7706377.7199999997</v>
      </c>
      <c r="Q45" s="166">
        <f>+P45/I45</f>
        <v>0.64558840889942204</v>
      </c>
      <c r="AW45" s="131"/>
    </row>
    <row r="46" spans="1:49" ht="21.6" x14ac:dyDescent="0.3">
      <c r="A46" s="272">
        <v>2</v>
      </c>
      <c r="B46" s="273">
        <v>2</v>
      </c>
      <c r="C46" s="273">
        <v>1</v>
      </c>
      <c r="D46" s="175">
        <v>2</v>
      </c>
      <c r="E46" s="175">
        <v>3</v>
      </c>
      <c r="F46" s="143"/>
      <c r="G46" s="143"/>
      <c r="H46" s="167" t="s">
        <v>78</v>
      </c>
      <c r="I46" s="159">
        <f>+'EJ. DESAGREGADA'!T28</f>
        <v>6319775</v>
      </c>
      <c r="J46" s="159">
        <f>+'EJ. DESAGREGADA'!X28</f>
        <v>4716297</v>
      </c>
      <c r="K46" s="317">
        <f t="shared" si="1"/>
        <v>0.74627609369004433</v>
      </c>
      <c r="L46" s="159">
        <f>+'EJ. DESAGREGADA'!AB28</f>
        <v>0</v>
      </c>
      <c r="M46" s="159">
        <f>+'EJ. DESAGREGADA'!W28</f>
        <v>1603478</v>
      </c>
      <c r="N46" s="159">
        <f>+'EJ. DESAGREGADA'!Y28</f>
        <v>4716297</v>
      </c>
      <c r="O46" s="168">
        <f>+N46/I46</f>
        <v>0.74627609369004433</v>
      </c>
      <c r="P46" s="159">
        <f>+'EJ. DESAGREGADA'!AA28</f>
        <v>4716297</v>
      </c>
      <c r="Q46" s="169">
        <f t="shared" si="4"/>
        <v>0.74627609369004433</v>
      </c>
    </row>
    <row r="47" spans="1:49" x14ac:dyDescent="0.3">
      <c r="A47" s="272">
        <v>2</v>
      </c>
      <c r="B47" s="273">
        <v>2</v>
      </c>
      <c r="C47" s="273">
        <v>1</v>
      </c>
      <c r="D47" s="175">
        <v>2</v>
      </c>
      <c r="E47" s="175">
        <v>6</v>
      </c>
      <c r="F47" s="143"/>
      <c r="G47" s="143"/>
      <c r="H47" s="167" t="s">
        <v>79</v>
      </c>
      <c r="I47" s="159">
        <f>+'EJ. DESAGREGADA'!T29</f>
        <v>5241296.26</v>
      </c>
      <c r="J47" s="159">
        <f>+'EJ. DESAGREGADA'!X29</f>
        <v>5155903.8899999997</v>
      </c>
      <c r="K47" s="317">
        <f t="shared" si="1"/>
        <v>0.98370777651862784</v>
      </c>
      <c r="L47" s="159">
        <f>+'EJ. DESAGREGADA'!AB29</f>
        <v>85392.010000000708</v>
      </c>
      <c r="M47" s="159">
        <f>+'EJ. DESAGREGADA'!W29</f>
        <v>0.36</v>
      </c>
      <c r="N47" s="159">
        <f>+'EJ. DESAGREGADA'!Y29</f>
        <v>2770040.71</v>
      </c>
      <c r="O47" s="168">
        <f t="shared" ref="O47:O48" si="15">+N47/I47</f>
        <v>0.52850298334404777</v>
      </c>
      <c r="P47" s="159">
        <f>+'EJ. DESAGREGADA'!AA29</f>
        <v>2770040.71</v>
      </c>
      <c r="Q47" s="169">
        <f t="shared" si="4"/>
        <v>0.52850298334404777</v>
      </c>
    </row>
    <row r="48" spans="1:49" x14ac:dyDescent="0.3">
      <c r="A48" s="272">
        <v>2</v>
      </c>
      <c r="B48" s="273">
        <v>2</v>
      </c>
      <c r="C48" s="273">
        <v>1</v>
      </c>
      <c r="D48" s="175">
        <v>2</v>
      </c>
      <c r="E48" s="175">
        <v>7</v>
      </c>
      <c r="F48" s="143"/>
      <c r="G48" s="143"/>
      <c r="H48" s="167" t="s">
        <v>80</v>
      </c>
      <c r="I48" s="159">
        <f>+'EJ. DESAGREGADA'!T30</f>
        <v>375911.52</v>
      </c>
      <c r="J48" s="159">
        <f>+'EJ. DESAGREGADA'!X30</f>
        <v>323569.14</v>
      </c>
      <c r="K48" s="317">
        <f t="shared" si="1"/>
        <v>0.86075877642696341</v>
      </c>
      <c r="L48" s="159">
        <f>+'EJ. DESAGREGADA'!AB30</f>
        <v>23413.959999999963</v>
      </c>
      <c r="M48" s="159">
        <f>+'EJ. DESAGREGADA'!W30</f>
        <v>28928.42</v>
      </c>
      <c r="N48" s="159">
        <f>+'EJ. DESAGREGADA'!Y30</f>
        <v>220040.01</v>
      </c>
      <c r="O48" s="168">
        <f t="shared" si="15"/>
        <v>0.58535053674332727</v>
      </c>
      <c r="P48" s="159">
        <f>+'EJ. DESAGREGADA'!AA30</f>
        <v>220040.01</v>
      </c>
      <c r="Q48" s="169">
        <f t="shared" si="4"/>
        <v>0.58535053674332727</v>
      </c>
    </row>
    <row r="49" spans="1:49" s="130" customFormat="1" ht="21.6" x14ac:dyDescent="0.3">
      <c r="A49" s="270">
        <v>2</v>
      </c>
      <c r="B49" s="271">
        <v>2</v>
      </c>
      <c r="C49" s="271">
        <v>1</v>
      </c>
      <c r="D49" s="174">
        <v>3</v>
      </c>
      <c r="E49" s="143"/>
      <c r="F49" s="143"/>
      <c r="G49" s="143"/>
      <c r="H49" s="164" t="s">
        <v>81</v>
      </c>
      <c r="I49" s="279">
        <f>SUM(I50:I56)</f>
        <v>37416003.480000004</v>
      </c>
      <c r="J49" s="279">
        <f>SUM(J50:J56)</f>
        <v>35277644.350000001</v>
      </c>
      <c r="K49" s="318">
        <f>+J49/I49</f>
        <v>0.94284907710298294</v>
      </c>
      <c r="L49" s="279">
        <f>SUM(L50:L56)</f>
        <v>1103227.7199999986</v>
      </c>
      <c r="M49" s="279">
        <f>SUM(M50:M56)</f>
        <v>1035131.41</v>
      </c>
      <c r="N49" s="173">
        <f>SUM(N50:N56)</f>
        <v>18255304.770000003</v>
      </c>
      <c r="O49" s="165">
        <f>+N49/I49</f>
        <v>0.48790098011825395</v>
      </c>
      <c r="P49" s="173">
        <f>SUM(P50:P56)</f>
        <v>18255304.770000003</v>
      </c>
      <c r="Q49" s="165">
        <f>+P49/I49</f>
        <v>0.48790098011825395</v>
      </c>
      <c r="AW49" s="131"/>
    </row>
    <row r="50" spans="1:49" s="130" customFormat="1" x14ac:dyDescent="0.3">
      <c r="A50" s="272">
        <v>2</v>
      </c>
      <c r="B50" s="273">
        <v>2</v>
      </c>
      <c r="C50" s="273">
        <v>1</v>
      </c>
      <c r="D50" s="175">
        <v>3</v>
      </c>
      <c r="E50" s="175">
        <v>1</v>
      </c>
      <c r="F50" s="143"/>
      <c r="G50" s="143"/>
      <c r="H50" s="167" t="s">
        <v>82</v>
      </c>
      <c r="I50" s="159">
        <f>+'EJ. DESAGREGADA'!T31</f>
        <v>222201.96</v>
      </c>
      <c r="J50" s="159">
        <f>+'EJ. DESAGREGADA'!X31</f>
        <v>148087.96</v>
      </c>
      <c r="K50" s="317">
        <f t="shared" ref="K50:K57" si="16">+J50/I50</f>
        <v>0.66645658751164927</v>
      </c>
      <c r="L50" s="159">
        <f>+'EJ. DESAGREGADA'!AB31</f>
        <v>12060.589999999997</v>
      </c>
      <c r="M50" s="159">
        <f>+'EJ. DESAGREGADA'!W31</f>
        <v>62053.41</v>
      </c>
      <c r="N50" s="159">
        <f>+'EJ. DESAGREGADA'!Y31</f>
        <v>101810.7</v>
      </c>
      <c r="O50" s="168">
        <f t="shared" ref="O50:O57" si="17">+N50/I50</f>
        <v>0.45818992775761297</v>
      </c>
      <c r="P50" s="159">
        <f>+'EJ. DESAGREGADA'!AA31</f>
        <v>101810.7</v>
      </c>
      <c r="Q50" s="169">
        <f t="shared" ref="Q50:Q56" si="18">+P50/I50</f>
        <v>0.45818992775761297</v>
      </c>
      <c r="AW50" s="131"/>
    </row>
    <row r="51" spans="1:49" s="130" customFormat="1" x14ac:dyDescent="0.3">
      <c r="A51" s="272">
        <v>2</v>
      </c>
      <c r="B51" s="273">
        <v>2</v>
      </c>
      <c r="C51" s="273">
        <v>1</v>
      </c>
      <c r="D51" s="175">
        <v>3</v>
      </c>
      <c r="E51" s="175">
        <v>2</v>
      </c>
      <c r="F51" s="143"/>
      <c r="G51" s="143"/>
      <c r="H51" s="167" t="s">
        <v>83</v>
      </c>
      <c r="I51" s="159">
        <f>+'EJ. DESAGREGADA'!T32</f>
        <v>20394927.949999999</v>
      </c>
      <c r="J51" s="159">
        <f>+'EJ. DESAGREGADA'!X32</f>
        <v>19718253.420000002</v>
      </c>
      <c r="K51" s="317">
        <f t="shared" si="16"/>
        <v>0.96682143071753301</v>
      </c>
      <c r="L51" s="159">
        <f>+'EJ. DESAGREGADA'!AB32</f>
        <v>676673.84999999776</v>
      </c>
      <c r="M51" s="159">
        <f>+'EJ. DESAGREGADA'!W32</f>
        <v>0.68</v>
      </c>
      <c r="N51" s="159">
        <f>+'EJ. DESAGREGADA'!Y32</f>
        <v>9786739.0099999998</v>
      </c>
      <c r="O51" s="168">
        <f t="shared" si="17"/>
        <v>0.4798614162302054</v>
      </c>
      <c r="P51" s="159">
        <f>+'EJ. DESAGREGADA'!AA32</f>
        <v>9786739.0099999998</v>
      </c>
      <c r="Q51" s="169">
        <f t="shared" si="18"/>
        <v>0.4798614162302054</v>
      </c>
      <c r="AW51" s="131"/>
    </row>
    <row r="52" spans="1:49" s="130" customFormat="1" ht="21.6" x14ac:dyDescent="0.3">
      <c r="A52" s="272">
        <v>2</v>
      </c>
      <c r="B52" s="273">
        <v>2</v>
      </c>
      <c r="C52" s="273">
        <v>1</v>
      </c>
      <c r="D52" s="175">
        <v>3</v>
      </c>
      <c r="E52" s="175">
        <v>3</v>
      </c>
      <c r="F52" s="143"/>
      <c r="G52" s="143"/>
      <c r="H52" s="167" t="s">
        <v>84</v>
      </c>
      <c r="I52" s="159">
        <f>+'EJ. DESAGREGADA'!T33</f>
        <v>1000000</v>
      </c>
      <c r="J52" s="159">
        <f>+'EJ. DESAGREGADA'!X33</f>
        <v>500000</v>
      </c>
      <c r="K52" s="317">
        <f t="shared" ref="K52" si="19">+J52/I52</f>
        <v>0.5</v>
      </c>
      <c r="L52" s="159">
        <f>+'EJ. DESAGREGADA'!AB33</f>
        <v>0</v>
      </c>
      <c r="M52" s="159">
        <f>+'EJ. DESAGREGADA'!W33</f>
        <v>500000</v>
      </c>
      <c r="N52" s="159">
        <f>+'EJ. DESAGREGADA'!Y33</f>
        <v>500000</v>
      </c>
      <c r="O52" s="168">
        <f t="shared" ref="O52" si="20">+N52/I52</f>
        <v>0.5</v>
      </c>
      <c r="P52" s="159">
        <f>+'EJ. DESAGREGADA'!AA33</f>
        <v>500000</v>
      </c>
      <c r="Q52" s="169">
        <f t="shared" ref="Q52:Q53" si="21">+P52/I52</f>
        <v>0.5</v>
      </c>
      <c r="AW52" s="131"/>
    </row>
    <row r="53" spans="1:49" s="130" customFormat="1" x14ac:dyDescent="0.3">
      <c r="A53" s="272">
        <v>2</v>
      </c>
      <c r="B53" s="273">
        <v>2</v>
      </c>
      <c r="C53" s="273">
        <v>1</v>
      </c>
      <c r="D53" s="175">
        <v>3</v>
      </c>
      <c r="E53" s="175">
        <v>4</v>
      </c>
      <c r="F53" s="143"/>
      <c r="G53" s="143"/>
      <c r="H53" s="339" t="s">
        <v>85</v>
      </c>
      <c r="I53" s="159">
        <f>+'EJ. DESAGREGADA'!T34</f>
        <v>423828.04</v>
      </c>
      <c r="J53" s="159">
        <f>+'EJ. DESAGREGADA'!X34</f>
        <v>411158.5</v>
      </c>
      <c r="K53" s="317">
        <f t="shared" si="16"/>
        <v>0.97010688580208149</v>
      </c>
      <c r="L53" s="159">
        <f>+'EJ. DESAGREGADA'!AB34</f>
        <v>12669.320000000007</v>
      </c>
      <c r="M53" s="159">
        <f>+'EJ. DESAGREGADA'!W34</f>
        <v>0.22</v>
      </c>
      <c r="N53" s="159">
        <f>+'EJ. DESAGREGADA'!Y34</f>
        <v>113107.16</v>
      </c>
      <c r="O53" s="168">
        <f t="shared" si="17"/>
        <v>0.26687040338340995</v>
      </c>
      <c r="P53" s="159">
        <f>+'EJ. DESAGREGADA'!AA34</f>
        <v>113107.16</v>
      </c>
      <c r="Q53" s="169">
        <f t="shared" si="21"/>
        <v>0.26687040338340995</v>
      </c>
      <c r="AW53" s="131"/>
    </row>
    <row r="54" spans="1:49" ht="21.6" x14ac:dyDescent="0.3">
      <c r="A54" s="272">
        <v>2</v>
      </c>
      <c r="B54" s="273">
        <v>2</v>
      </c>
      <c r="C54" s="273">
        <v>1</v>
      </c>
      <c r="D54" s="175">
        <v>3</v>
      </c>
      <c r="E54" s="175">
        <v>5</v>
      </c>
      <c r="F54" s="143"/>
      <c r="G54" s="143"/>
      <c r="H54" s="167" t="s">
        <v>86</v>
      </c>
      <c r="I54" s="159">
        <f>+'EJ. DESAGREGADA'!T35</f>
        <v>7544415.1399999997</v>
      </c>
      <c r="J54" s="159">
        <f>+'EJ. DESAGREGADA'!X35</f>
        <v>6969945.5099999998</v>
      </c>
      <c r="K54" s="317">
        <f t="shared" si="16"/>
        <v>0.92385498155394452</v>
      </c>
      <c r="L54" s="159">
        <f>+'EJ. DESAGREGADA'!AB35</f>
        <v>101393.72000000067</v>
      </c>
      <c r="M54" s="159">
        <f>+'EJ. DESAGREGADA'!W35</f>
        <v>473075.91</v>
      </c>
      <c r="N54" s="159">
        <f>+'EJ. DESAGREGADA'!Y35</f>
        <v>3059220.79</v>
      </c>
      <c r="O54" s="168">
        <f t="shared" si="17"/>
        <v>0.40549475780835681</v>
      </c>
      <c r="P54" s="159">
        <f>+'EJ. DESAGREGADA'!AA35</f>
        <v>3059220.79</v>
      </c>
      <c r="Q54" s="169">
        <f t="shared" si="18"/>
        <v>0.40549475780835681</v>
      </c>
    </row>
    <row r="55" spans="1:49" x14ac:dyDescent="0.3">
      <c r="A55" s="272">
        <v>2</v>
      </c>
      <c r="B55" s="273">
        <v>2</v>
      </c>
      <c r="C55" s="273">
        <v>1</v>
      </c>
      <c r="D55" s="175">
        <v>3</v>
      </c>
      <c r="E55" s="175">
        <v>6</v>
      </c>
      <c r="F55" s="143"/>
      <c r="G55" s="143"/>
      <c r="H55" s="167" t="s">
        <v>87</v>
      </c>
      <c r="I55" s="159">
        <f>+'EJ. DESAGREGADA'!T36</f>
        <v>7398576.5</v>
      </c>
      <c r="J55" s="159">
        <f>+'EJ. DESAGREGADA'!X36</f>
        <v>7138413.96</v>
      </c>
      <c r="K55" s="317">
        <f t="shared" si="16"/>
        <v>0.96483613570799731</v>
      </c>
      <c r="L55" s="159">
        <f>+'EJ. DESAGREGADA'!AB36</f>
        <v>260161.91000000015</v>
      </c>
      <c r="M55" s="159">
        <f>+'EJ. DESAGREGADA'!W36</f>
        <v>0.63</v>
      </c>
      <c r="N55" s="159">
        <f>+'EJ. DESAGREGADA'!Y36</f>
        <v>4561232.1500000004</v>
      </c>
      <c r="O55" s="168">
        <f t="shared" si="17"/>
        <v>0.6165013161653462</v>
      </c>
      <c r="P55" s="159">
        <f>+'EJ. DESAGREGADA'!AA36</f>
        <v>4561232.1500000004</v>
      </c>
      <c r="Q55" s="169">
        <f t="shared" si="18"/>
        <v>0.6165013161653462</v>
      </c>
    </row>
    <row r="56" spans="1:49" x14ac:dyDescent="0.3">
      <c r="A56" s="272">
        <v>2</v>
      </c>
      <c r="B56" s="273">
        <v>2</v>
      </c>
      <c r="C56" s="273">
        <v>1</v>
      </c>
      <c r="D56" s="175">
        <v>3</v>
      </c>
      <c r="E56" s="175">
        <v>8</v>
      </c>
      <c r="F56" s="143"/>
      <c r="G56" s="143"/>
      <c r="H56" s="167" t="s">
        <v>88</v>
      </c>
      <c r="I56" s="159">
        <f>+'EJ. DESAGREGADA'!T37</f>
        <v>432053.89</v>
      </c>
      <c r="J56" s="159">
        <f>+'EJ. DESAGREGADA'!X37</f>
        <v>391785</v>
      </c>
      <c r="K56" s="317">
        <f t="shared" si="16"/>
        <v>0.90679660354406244</v>
      </c>
      <c r="L56" s="159">
        <f>+'EJ. DESAGREGADA'!AB37</f>
        <v>40268.330000000016</v>
      </c>
      <c r="M56" s="159">
        <f>+'EJ. DESAGREGADA'!W37</f>
        <v>0.56000000000000005</v>
      </c>
      <c r="N56" s="159">
        <f>+'EJ. DESAGREGADA'!Y37</f>
        <v>133194.96</v>
      </c>
      <c r="O56" s="168">
        <f t="shared" si="17"/>
        <v>0.30828320976348572</v>
      </c>
      <c r="P56" s="159">
        <f>+'EJ. DESAGREGADA'!AA37</f>
        <v>133194.96</v>
      </c>
      <c r="Q56" s="169">
        <f t="shared" si="18"/>
        <v>0.30828320976348572</v>
      </c>
    </row>
    <row r="57" spans="1:49" s="130" customFormat="1" x14ac:dyDescent="0.3">
      <c r="A57" s="270">
        <v>2</v>
      </c>
      <c r="B57" s="271">
        <v>2</v>
      </c>
      <c r="C57" s="271">
        <v>1</v>
      </c>
      <c r="D57" s="174">
        <v>4</v>
      </c>
      <c r="E57" s="143"/>
      <c r="F57" s="143"/>
      <c r="G57" s="143"/>
      <c r="H57" s="164" t="s">
        <v>89</v>
      </c>
      <c r="I57" s="279">
        <f>+I58+I59+I60+I61</f>
        <v>1974953497</v>
      </c>
      <c r="J57" s="279">
        <f>+J58+J59+J60+J61</f>
        <v>350894361</v>
      </c>
      <c r="K57" s="318">
        <f t="shared" si="16"/>
        <v>0.17767221432454822</v>
      </c>
      <c r="L57" s="279">
        <f>+L58+L59+L60+L61</f>
        <v>1486232012</v>
      </c>
      <c r="M57" s="279">
        <f>+M58+M59+M60+M61</f>
        <v>137827124</v>
      </c>
      <c r="N57" s="173">
        <f>+N58+N59+N60+N61</f>
        <v>65956371</v>
      </c>
      <c r="O57" s="165">
        <f t="shared" si="17"/>
        <v>3.3396417232197745E-2</v>
      </c>
      <c r="P57" s="173">
        <f>+P58+P59+P60+P61</f>
        <v>65956371</v>
      </c>
      <c r="Q57" s="166">
        <f>+P57/I57</f>
        <v>3.3396417232197745E-2</v>
      </c>
      <c r="AW57" s="131"/>
    </row>
    <row r="58" spans="1:49" x14ac:dyDescent="0.3">
      <c r="A58" s="272">
        <v>2</v>
      </c>
      <c r="B58" s="273">
        <v>2</v>
      </c>
      <c r="C58" s="273">
        <v>1</v>
      </c>
      <c r="D58" s="175">
        <v>4</v>
      </c>
      <c r="E58" s="175">
        <v>2</v>
      </c>
      <c r="F58" s="143"/>
      <c r="G58" s="143"/>
      <c r="H58" s="167" t="s">
        <v>90</v>
      </c>
      <c r="I58" s="159">
        <f>+'EJ. DESAGREGADA'!T38</f>
        <v>8387</v>
      </c>
      <c r="J58" s="159">
        <f>+'EJ. DESAGREGADA'!X38</f>
        <v>8387</v>
      </c>
      <c r="K58" s="317">
        <f t="shared" ref="K58:K61" si="22">+J58/I58</f>
        <v>1</v>
      </c>
      <c r="L58" s="159">
        <f>+'EJ. DESAGREGADA'!AB38</f>
        <v>0</v>
      </c>
      <c r="M58" s="159">
        <f>+'EJ. DESAGREGADA'!W38</f>
        <v>0</v>
      </c>
      <c r="N58" s="159">
        <f>+'EJ. DESAGREGADA'!Y38</f>
        <v>8387</v>
      </c>
      <c r="O58" s="168">
        <f t="shared" ref="O58:O61" si="23">+N58/I58</f>
        <v>1</v>
      </c>
      <c r="P58" s="159">
        <f>+'EJ. DESAGREGADA'!AA38</f>
        <v>8387</v>
      </c>
      <c r="Q58" s="169">
        <f t="shared" ref="Q58:Q61" si="24">+P58/I58</f>
        <v>1</v>
      </c>
    </row>
    <row r="59" spans="1:49" x14ac:dyDescent="0.3">
      <c r="A59" s="272">
        <v>2</v>
      </c>
      <c r="B59" s="273">
        <v>2</v>
      </c>
      <c r="C59" s="273">
        <v>1</v>
      </c>
      <c r="D59" s="175">
        <v>4</v>
      </c>
      <c r="E59" s="175">
        <v>6</v>
      </c>
      <c r="F59" s="143"/>
      <c r="G59" s="143"/>
      <c r="H59" s="167" t="s">
        <v>91</v>
      </c>
      <c r="I59" s="159">
        <f>+'EJ. DESAGREGADA'!T39</f>
        <v>184175</v>
      </c>
      <c r="J59" s="159">
        <f>+'EJ. DESAGREGADA'!X39</f>
        <v>184175</v>
      </c>
      <c r="K59" s="317">
        <f t="shared" si="22"/>
        <v>1</v>
      </c>
      <c r="L59" s="159">
        <f>+'EJ. DESAGREGADA'!AB39</f>
        <v>0</v>
      </c>
      <c r="M59" s="159">
        <f>+'EJ. DESAGREGADA'!W39</f>
        <v>0</v>
      </c>
      <c r="N59" s="159">
        <f>+'EJ. DESAGREGADA'!Y39</f>
        <v>184175</v>
      </c>
      <c r="O59" s="168">
        <f t="shared" si="23"/>
        <v>1</v>
      </c>
      <c r="P59" s="159">
        <f>+'EJ. DESAGREGADA'!AA39</f>
        <v>184175</v>
      </c>
      <c r="Q59" s="169">
        <f t="shared" si="24"/>
        <v>1</v>
      </c>
    </row>
    <row r="60" spans="1:49" ht="11.25" customHeight="1" x14ac:dyDescent="0.3">
      <c r="A60" s="272">
        <v>2</v>
      </c>
      <c r="B60" s="273">
        <v>2</v>
      </c>
      <c r="C60" s="273">
        <v>1</v>
      </c>
      <c r="D60" s="175">
        <v>4</v>
      </c>
      <c r="E60" s="175">
        <v>7</v>
      </c>
      <c r="F60" s="143"/>
      <c r="G60" s="143"/>
      <c r="H60" s="167" t="s">
        <v>92</v>
      </c>
      <c r="I60" s="159">
        <f>+'EJ. DESAGREGADA'!T40</f>
        <v>1974274735</v>
      </c>
      <c r="J60" s="159">
        <f>+'EJ. DESAGREGADA'!X40</f>
        <v>350584735</v>
      </c>
      <c r="K60" s="317">
        <f t="shared" si="22"/>
        <v>0.17757646835307347</v>
      </c>
      <c r="L60" s="159">
        <f>+'EJ. DESAGREGADA'!AB40</f>
        <v>1486232012</v>
      </c>
      <c r="M60" s="159">
        <f>+'EJ. DESAGREGADA'!W40</f>
        <v>137457988</v>
      </c>
      <c r="N60" s="159">
        <f>+'EJ. DESAGREGADA'!Y40</f>
        <v>65646745</v>
      </c>
      <c r="O60" s="168">
        <f t="shared" si="23"/>
        <v>3.3251068777922645E-2</v>
      </c>
      <c r="P60" s="159">
        <f>+'EJ. DESAGREGADA'!AA40</f>
        <v>65646745</v>
      </c>
      <c r="Q60" s="169">
        <f t="shared" si="24"/>
        <v>3.3251068777922645E-2</v>
      </c>
    </row>
    <row r="61" spans="1:49" x14ac:dyDescent="0.3">
      <c r="A61" s="272">
        <v>2</v>
      </c>
      <c r="B61" s="273">
        <v>2</v>
      </c>
      <c r="C61" s="273">
        <v>1</v>
      </c>
      <c r="D61" s="175">
        <v>4</v>
      </c>
      <c r="E61" s="175">
        <v>8</v>
      </c>
      <c r="F61" s="143"/>
      <c r="G61" s="143"/>
      <c r="H61" s="167" t="s">
        <v>93</v>
      </c>
      <c r="I61" s="159">
        <f>+'EJ. DESAGREGADA'!T41</f>
        <v>486200</v>
      </c>
      <c r="J61" s="159">
        <f>+'EJ. DESAGREGADA'!X41</f>
        <v>117064</v>
      </c>
      <c r="K61" s="317">
        <f t="shared" si="22"/>
        <v>0.24077334430275607</v>
      </c>
      <c r="L61" s="159">
        <f>+'EJ. DESAGREGADA'!AB41</f>
        <v>0</v>
      </c>
      <c r="M61" s="159">
        <f>+'EJ. DESAGREGADA'!W41</f>
        <v>369136</v>
      </c>
      <c r="N61" s="159">
        <f>+'EJ. DESAGREGADA'!Y41</f>
        <v>117064</v>
      </c>
      <c r="O61" s="168">
        <f t="shared" si="23"/>
        <v>0.24077334430275607</v>
      </c>
      <c r="P61" s="159">
        <f>+'EJ. DESAGREGADA'!AA41</f>
        <v>117064</v>
      </c>
      <c r="Q61" s="169">
        <f t="shared" si="24"/>
        <v>0.24077334430275607</v>
      </c>
    </row>
    <row r="62" spans="1:49" s="130" customFormat="1" ht="32.4" x14ac:dyDescent="0.3">
      <c r="A62" s="270">
        <v>2</v>
      </c>
      <c r="B62" s="271">
        <v>2</v>
      </c>
      <c r="C62" s="271">
        <v>2</v>
      </c>
      <c r="D62" s="174">
        <v>6</v>
      </c>
      <c r="E62" s="143"/>
      <c r="F62" s="271"/>
      <c r="G62" s="271"/>
      <c r="H62" s="164" t="s">
        <v>94</v>
      </c>
      <c r="I62" s="279">
        <f>+I63+I64+I66+I67+I65</f>
        <v>1362457358.21</v>
      </c>
      <c r="J62" s="279">
        <f>+J63+J64+J66+J67+J65</f>
        <v>1255513112.1300001</v>
      </c>
      <c r="K62" s="318">
        <f>+J62/I62</f>
        <v>0.92150635362232292</v>
      </c>
      <c r="L62" s="279">
        <f>+L63+L64+L66+L67+L65</f>
        <v>96095128.439999998</v>
      </c>
      <c r="M62" s="279">
        <f>+M63+M64+M66+M67+M65</f>
        <v>10849117.640000001</v>
      </c>
      <c r="N62" s="173">
        <f>+N63+N64+N66+N67</f>
        <v>871183475.75</v>
      </c>
      <c r="O62" s="165">
        <f>+N62/I62</f>
        <v>0.6394207279224966</v>
      </c>
      <c r="P62" s="173">
        <f>+P63+P64+P66+P67</f>
        <v>871183475.75</v>
      </c>
      <c r="Q62" s="166">
        <f>+P62/I62</f>
        <v>0.6394207279224966</v>
      </c>
      <c r="AW62" s="131"/>
    </row>
    <row r="63" spans="1:49" x14ac:dyDescent="0.3">
      <c r="A63" s="272">
        <v>2</v>
      </c>
      <c r="B63" s="273">
        <v>2</v>
      </c>
      <c r="C63" s="273">
        <v>2</v>
      </c>
      <c r="D63" s="175">
        <v>6</v>
      </c>
      <c r="E63" s="175">
        <v>3</v>
      </c>
      <c r="F63" s="273"/>
      <c r="G63" s="273"/>
      <c r="H63" s="167" t="s">
        <v>95</v>
      </c>
      <c r="I63" s="159">
        <f>+'EJ. DESAGREGADA'!T42</f>
        <v>31761834.210000001</v>
      </c>
      <c r="J63" s="159">
        <f>+'EJ. DESAGREGADA'!X42</f>
        <v>31124518.219999999</v>
      </c>
      <c r="K63" s="317">
        <f t="shared" ref="K63:K66" si="25">+J63/I63</f>
        <v>0.97993453445458301</v>
      </c>
      <c r="L63" s="159">
        <f>+'EJ. DESAGREGADA'!AB42</f>
        <v>637315.26000000164</v>
      </c>
      <c r="M63" s="159">
        <f>+'EJ. DESAGREGADA'!W42</f>
        <v>0.73</v>
      </c>
      <c r="N63" s="159">
        <f>+'EJ. DESAGREGADA'!Y42</f>
        <v>18248227.09</v>
      </c>
      <c r="O63" s="168">
        <f t="shared" ref="O63:O67" si="26">+N63/I63</f>
        <v>0.57453316358709117</v>
      </c>
      <c r="P63" s="159">
        <f>+'EJ. DESAGREGADA'!AA42</f>
        <v>18248227.09</v>
      </c>
      <c r="Q63" s="169">
        <f t="shared" ref="Q63:Q67" si="27">+P63/I63</f>
        <v>0.57453316358709117</v>
      </c>
    </row>
    <row r="64" spans="1:49" x14ac:dyDescent="0.3">
      <c r="A64" s="272">
        <v>2</v>
      </c>
      <c r="B64" s="273">
        <v>2</v>
      </c>
      <c r="C64" s="273">
        <v>2</v>
      </c>
      <c r="D64" s="175">
        <v>6</v>
      </c>
      <c r="E64" s="175">
        <v>4</v>
      </c>
      <c r="F64" s="273"/>
      <c r="G64" s="273"/>
      <c r="H64" s="167" t="s">
        <v>96</v>
      </c>
      <c r="I64" s="159">
        <f>+'EJ. DESAGREGADA'!T43</f>
        <v>1056432010</v>
      </c>
      <c r="J64" s="159">
        <f>+'EJ. DESAGREGADA'!X43</f>
        <v>979195475.90999997</v>
      </c>
      <c r="K64" s="317">
        <f t="shared" si="25"/>
        <v>0.92688925235235908</v>
      </c>
      <c r="L64" s="159">
        <f>+'EJ. DESAGREGADA'!AB43</f>
        <v>66736534.50999999</v>
      </c>
      <c r="M64" s="159">
        <f>+'EJ. DESAGREGADA'!W43</f>
        <v>10499999.58</v>
      </c>
      <c r="N64" s="159">
        <f>+'EJ. DESAGREGADA'!Y43</f>
        <v>649027789.65999997</v>
      </c>
      <c r="O64" s="168">
        <f t="shared" si="26"/>
        <v>0.61435831507983174</v>
      </c>
      <c r="P64" s="159">
        <f>+'EJ. DESAGREGADA'!AA43</f>
        <v>649027789.65999997</v>
      </c>
      <c r="Q64" s="169">
        <f t="shared" si="27"/>
        <v>0.61435831507983174</v>
      </c>
    </row>
    <row r="65" spans="1:49" x14ac:dyDescent="0.3">
      <c r="A65" s="272">
        <v>2</v>
      </c>
      <c r="B65" s="273">
        <v>2</v>
      </c>
      <c r="C65" s="273">
        <v>2</v>
      </c>
      <c r="D65" s="175">
        <v>6</v>
      </c>
      <c r="E65" s="175">
        <v>5</v>
      </c>
      <c r="F65" s="273"/>
      <c r="G65" s="273"/>
      <c r="H65" s="167" t="s">
        <v>313</v>
      </c>
      <c r="I65" s="159">
        <f>+'EJ. DESAGREGADA'!T44</f>
        <v>26737500</v>
      </c>
      <c r="J65" s="159">
        <f>+'EJ. DESAGREGADA'!X44</f>
        <v>26610340</v>
      </c>
      <c r="K65" s="317">
        <f t="shared" si="25"/>
        <v>0.99524413277232349</v>
      </c>
      <c r="L65" s="159">
        <f>+'EJ. DESAGREGADA'!AB44</f>
        <v>127160</v>
      </c>
      <c r="M65" s="159">
        <f>+'EJ. DESAGREGADA'!W44</f>
        <v>0</v>
      </c>
      <c r="N65" s="159">
        <f>+'EJ. DESAGREGADA'!Y44</f>
        <v>0</v>
      </c>
      <c r="O65" s="168">
        <f t="shared" si="26"/>
        <v>0</v>
      </c>
      <c r="P65" s="159">
        <f>+'EJ. DESAGREGADA'!AA44</f>
        <v>0</v>
      </c>
      <c r="Q65" s="169"/>
    </row>
    <row r="66" spans="1:49" x14ac:dyDescent="0.3">
      <c r="A66" s="272">
        <v>2</v>
      </c>
      <c r="B66" s="273">
        <v>2</v>
      </c>
      <c r="C66" s="273">
        <v>2</v>
      </c>
      <c r="D66" s="175">
        <v>6</v>
      </c>
      <c r="E66" s="175">
        <v>8</v>
      </c>
      <c r="F66" s="273"/>
      <c r="G66" s="273"/>
      <c r="H66" s="167" t="s">
        <v>97</v>
      </c>
      <c r="I66" s="159">
        <f>+'EJ. DESAGREGADA'!T45</f>
        <v>89260820</v>
      </c>
      <c r="J66" s="159">
        <f>+'EJ. DESAGREGADA'!X45</f>
        <v>88911628</v>
      </c>
      <c r="K66" s="317">
        <f t="shared" si="25"/>
        <v>0.99608795886033763</v>
      </c>
      <c r="L66" s="159">
        <f>+'EJ. DESAGREGADA'!AB45</f>
        <v>74.670000001788139</v>
      </c>
      <c r="M66" s="159">
        <f>+'EJ. DESAGREGADA'!W45</f>
        <v>349117.33</v>
      </c>
      <c r="N66" s="159">
        <f>+'EJ. DESAGREGADA'!Y45</f>
        <v>74236309</v>
      </c>
      <c r="O66" s="168">
        <f t="shared" si="26"/>
        <v>0.8316785460855054</v>
      </c>
      <c r="P66" s="159">
        <f>+'EJ. DESAGREGADA'!AA45</f>
        <v>74236309</v>
      </c>
      <c r="Q66" s="169">
        <f t="shared" si="27"/>
        <v>0.8316785460855054</v>
      </c>
    </row>
    <row r="67" spans="1:49" x14ac:dyDescent="0.3">
      <c r="A67" s="272">
        <v>2</v>
      </c>
      <c r="B67" s="273">
        <v>2</v>
      </c>
      <c r="C67" s="273">
        <v>2</v>
      </c>
      <c r="D67" s="175">
        <v>6</v>
      </c>
      <c r="E67" s="175">
        <v>9</v>
      </c>
      <c r="F67" s="143"/>
      <c r="G67" s="143"/>
      <c r="H67" s="167" t="s">
        <v>98</v>
      </c>
      <c r="I67" s="159">
        <f>+'EJ. DESAGREGADA'!T46</f>
        <v>158265194</v>
      </c>
      <c r="J67" s="159">
        <f>+'EJ. DESAGREGADA'!X46</f>
        <v>129671150</v>
      </c>
      <c r="K67" s="317">
        <f>+J67/I67</f>
        <v>0.81932828515662137</v>
      </c>
      <c r="L67" s="159">
        <f>+'EJ. DESAGREGADA'!AB46</f>
        <v>28594044</v>
      </c>
      <c r="M67" s="159">
        <f>+'EJ. DESAGREGADA'!W46</f>
        <v>0</v>
      </c>
      <c r="N67" s="159">
        <f>+'EJ. DESAGREGADA'!Y46</f>
        <v>129671150</v>
      </c>
      <c r="O67" s="168">
        <f t="shared" si="26"/>
        <v>0.81932828515662137</v>
      </c>
      <c r="P67" s="159">
        <f>+'EJ. DESAGREGADA'!AA46</f>
        <v>129671150</v>
      </c>
      <c r="Q67" s="169">
        <f t="shared" si="27"/>
        <v>0.81932828515662137</v>
      </c>
    </row>
    <row r="68" spans="1:49" s="130" customFormat="1" ht="21.6" x14ac:dyDescent="0.3">
      <c r="A68" s="270">
        <v>2</v>
      </c>
      <c r="B68" s="271">
        <v>2</v>
      </c>
      <c r="C68" s="271">
        <v>2</v>
      </c>
      <c r="D68" s="174">
        <v>7</v>
      </c>
      <c r="E68" s="143"/>
      <c r="F68" s="271"/>
      <c r="G68" s="143"/>
      <c r="H68" s="164" t="s">
        <v>99</v>
      </c>
      <c r="I68" s="173">
        <f>+I69+I70+I71</f>
        <v>3560163764.4099998</v>
      </c>
      <c r="J68" s="173">
        <f t="shared" ref="J68:P68" si="28">+J69+J70+J71</f>
        <v>3156071223.9400001</v>
      </c>
      <c r="K68" s="318">
        <f t="shared" si="1"/>
        <v>0.88649608073942998</v>
      </c>
      <c r="L68" s="173">
        <f>+L69+L70+L71</f>
        <v>404092540.47000003</v>
      </c>
      <c r="M68" s="173">
        <f t="shared" si="28"/>
        <v>0</v>
      </c>
      <c r="N68" s="173">
        <f>+N69+N70+N71</f>
        <v>2762390228.2000003</v>
      </c>
      <c r="O68" s="165">
        <f t="shared" si="3"/>
        <v>0.77591661816652169</v>
      </c>
      <c r="P68" s="173">
        <f t="shared" si="28"/>
        <v>2762390228.2000003</v>
      </c>
      <c r="Q68" s="166">
        <f t="shared" si="4"/>
        <v>0.77591661816652169</v>
      </c>
      <c r="AW68" s="131"/>
    </row>
    <row r="69" spans="1:49" x14ac:dyDescent="0.3">
      <c r="A69" s="272">
        <v>2</v>
      </c>
      <c r="B69" s="273">
        <v>2</v>
      </c>
      <c r="C69" s="273">
        <v>2</v>
      </c>
      <c r="D69" s="175">
        <v>7</v>
      </c>
      <c r="E69" s="175">
        <v>1</v>
      </c>
      <c r="F69" s="143"/>
      <c r="G69" s="143"/>
      <c r="H69" s="167" t="s">
        <v>100</v>
      </c>
      <c r="I69" s="159">
        <f>+'EJ. DESAGREGADA'!T47</f>
        <v>407899372</v>
      </c>
      <c r="J69" s="159">
        <f>+'EJ. DESAGREGADA'!X47</f>
        <v>9899372</v>
      </c>
      <c r="K69" s="317">
        <f t="shared" si="1"/>
        <v>2.4269152343779535E-2</v>
      </c>
      <c r="L69" s="159">
        <f>+'EJ. DESAGREGADA'!AB47</f>
        <v>398000000</v>
      </c>
      <c r="M69" s="159">
        <f>'EJ. DESAGREGADA'!W47</f>
        <v>0</v>
      </c>
      <c r="N69" s="159">
        <f>+'EJ. DESAGREGADA'!Y47</f>
        <v>5034353.6100000003</v>
      </c>
      <c r="O69" s="168">
        <f t="shared" si="3"/>
        <v>1.2342146018307673E-2</v>
      </c>
      <c r="P69" s="159">
        <f>+'EJ. DESAGREGADA'!AA47</f>
        <v>5034353.6100000003</v>
      </c>
      <c r="Q69" s="169">
        <f t="shared" si="4"/>
        <v>1.2342146018307673E-2</v>
      </c>
    </row>
    <row r="70" spans="1:49" x14ac:dyDescent="0.3">
      <c r="A70" s="272">
        <v>2</v>
      </c>
      <c r="B70" s="273">
        <v>2</v>
      </c>
      <c r="C70" s="273">
        <v>2</v>
      </c>
      <c r="D70" s="175">
        <v>7</v>
      </c>
      <c r="E70" s="175">
        <v>2</v>
      </c>
      <c r="F70" s="143"/>
      <c r="G70" s="143"/>
      <c r="H70" s="167" t="s">
        <v>101</v>
      </c>
      <c r="I70" s="159">
        <f>+'EJ. DESAGREGADA'!T48</f>
        <v>3019947026</v>
      </c>
      <c r="J70" s="159">
        <f>+'EJ. DESAGREGADA'!X48</f>
        <v>3019947026</v>
      </c>
      <c r="K70" s="317">
        <f t="shared" si="1"/>
        <v>1</v>
      </c>
      <c r="L70" s="159">
        <f>+'EJ. DESAGREGADA'!AB48</f>
        <v>0</v>
      </c>
      <c r="M70" s="159">
        <f>'EJ. DESAGREGADA'!W48</f>
        <v>0</v>
      </c>
      <c r="N70" s="159">
        <f>+'EJ. DESAGREGADA'!Y48</f>
        <v>2659947026</v>
      </c>
      <c r="O70" s="168">
        <f t="shared" si="3"/>
        <v>0.88079261096283878</v>
      </c>
      <c r="P70" s="159">
        <f>+'EJ. DESAGREGADA'!AA48</f>
        <v>2659947026</v>
      </c>
      <c r="Q70" s="169">
        <f t="shared" si="4"/>
        <v>0.88079261096283878</v>
      </c>
    </row>
    <row r="71" spans="1:49" x14ac:dyDescent="0.3">
      <c r="A71" s="272">
        <v>2</v>
      </c>
      <c r="B71" s="273">
        <v>2</v>
      </c>
      <c r="C71" s="273">
        <v>2</v>
      </c>
      <c r="D71" s="175">
        <v>7</v>
      </c>
      <c r="E71" s="175">
        <v>3</v>
      </c>
      <c r="F71" s="143"/>
      <c r="G71" s="143"/>
      <c r="H71" s="167" t="s">
        <v>102</v>
      </c>
      <c r="I71" s="159">
        <f>+'EJ. DESAGREGADA'!T49</f>
        <v>132317366.41</v>
      </c>
      <c r="J71" s="159">
        <f>+'EJ. DESAGREGADA'!X49</f>
        <v>126224825.94</v>
      </c>
      <c r="K71" s="317">
        <f t="shared" si="1"/>
        <v>0.95395509572702963</v>
      </c>
      <c r="L71" s="159">
        <f>+'EJ. DESAGREGADA'!AB49</f>
        <v>6092540.4699999988</v>
      </c>
      <c r="M71" s="159">
        <f>'EJ. DESAGREGADA'!W49</f>
        <v>0</v>
      </c>
      <c r="N71" s="159">
        <f>+'EJ. DESAGREGADA'!Y49</f>
        <v>97408848.590000004</v>
      </c>
      <c r="O71" s="168">
        <f t="shared" si="3"/>
        <v>0.73617584171202377</v>
      </c>
      <c r="P71" s="159">
        <f>+'EJ. DESAGREGADA'!AA49</f>
        <v>97408848.590000004</v>
      </c>
      <c r="Q71" s="169">
        <f t="shared" si="4"/>
        <v>0.73617584171202377</v>
      </c>
      <c r="R71" s="118" t="s">
        <v>2</v>
      </c>
    </row>
    <row r="72" spans="1:49" s="130" customFormat="1" x14ac:dyDescent="0.3">
      <c r="A72" s="270">
        <v>2</v>
      </c>
      <c r="B72" s="271">
        <v>2</v>
      </c>
      <c r="C72" s="271">
        <v>2</v>
      </c>
      <c r="D72" s="174">
        <v>8</v>
      </c>
      <c r="E72" s="143"/>
      <c r="F72" s="271"/>
      <c r="G72" s="143"/>
      <c r="H72" s="164" t="s">
        <v>103</v>
      </c>
      <c r="I72" s="173">
        <f>+I73+I74+I75+I76+I77+I78</f>
        <v>15197362971.120001</v>
      </c>
      <c r="J72" s="173">
        <f t="shared" ref="J72:P72" si="29">+J73+J74+J75+J76+J77+J78</f>
        <v>15046981954.889999</v>
      </c>
      <c r="K72" s="318">
        <f t="shared" si="1"/>
        <v>0.99010479538352969</v>
      </c>
      <c r="L72" s="173">
        <f>+L73+L74+L75+L76+L77+L78</f>
        <v>76630693.30999887</v>
      </c>
      <c r="M72" s="173">
        <f>+M73+M74+M75+M76+M77+M78</f>
        <v>73750322.920000002</v>
      </c>
      <c r="N72" s="173">
        <f>+N73+N74+N75+N76+N77+N78</f>
        <v>11813719657.889999</v>
      </c>
      <c r="O72" s="165">
        <f t="shared" si="3"/>
        <v>0.77735326058474497</v>
      </c>
      <c r="P72" s="173">
        <f t="shared" si="29"/>
        <v>11813719657.889999</v>
      </c>
      <c r="Q72" s="166">
        <f t="shared" si="4"/>
        <v>0.77735326058474497</v>
      </c>
      <c r="R72" s="340" t="s">
        <v>2</v>
      </c>
      <c r="AW72" s="131"/>
    </row>
    <row r="73" spans="1:49" x14ac:dyDescent="0.3">
      <c r="A73" s="272">
        <v>2</v>
      </c>
      <c r="B73" s="273">
        <v>2</v>
      </c>
      <c r="C73" s="273">
        <v>2</v>
      </c>
      <c r="D73" s="175">
        <v>8</v>
      </c>
      <c r="E73" s="175">
        <v>2</v>
      </c>
      <c r="F73" s="273"/>
      <c r="G73" s="341"/>
      <c r="H73" s="167" t="s">
        <v>104</v>
      </c>
      <c r="I73" s="159">
        <f>+'EJ. DESAGREGADA'!T50</f>
        <v>7807651942.3199997</v>
      </c>
      <c r="J73" s="159">
        <f>+'EJ. DESAGREGADA'!X50</f>
        <v>7738982222.3100004</v>
      </c>
      <c r="K73" s="317">
        <f t="shared" si="1"/>
        <v>0.99120481797635118</v>
      </c>
      <c r="L73" s="159">
        <f>+'EJ. DESAGREGADA'!AB50</f>
        <v>27265770.839999199</v>
      </c>
      <c r="M73" s="159">
        <f>'EJ. DESAGREGADA'!W50</f>
        <v>41403949.170000002</v>
      </c>
      <c r="N73" s="159">
        <f>+'EJ. DESAGREGADA'!Y50</f>
        <v>6359994605.6000004</v>
      </c>
      <c r="O73" s="168">
        <f t="shared" si="3"/>
        <v>0.81458480124181409</v>
      </c>
      <c r="P73" s="159">
        <f>+'EJ. DESAGREGADA'!AA50</f>
        <v>6359994605.6000004</v>
      </c>
      <c r="Q73" s="169">
        <f t="shared" si="4"/>
        <v>0.81458480124181409</v>
      </c>
      <c r="R73" s="118" t="s">
        <v>2</v>
      </c>
    </row>
    <row r="74" spans="1:49" ht="21.6" x14ac:dyDescent="0.3">
      <c r="A74" s="272">
        <v>2</v>
      </c>
      <c r="B74" s="273">
        <v>2</v>
      </c>
      <c r="C74" s="273">
        <v>2</v>
      </c>
      <c r="D74" s="175">
        <v>8</v>
      </c>
      <c r="E74" s="175">
        <v>3</v>
      </c>
      <c r="F74" s="273"/>
      <c r="G74" s="341"/>
      <c r="H74" s="167" t="s">
        <v>105</v>
      </c>
      <c r="I74" s="159">
        <f>+'EJ. DESAGREGADA'!T51</f>
        <v>4341358481</v>
      </c>
      <c r="J74" s="159">
        <f>+'EJ. DESAGREGADA'!X51</f>
        <v>4262061596.1100001</v>
      </c>
      <c r="K74" s="317">
        <f t="shared" si="1"/>
        <v>0.98173454571027863</v>
      </c>
      <c r="L74" s="159">
        <f>+'EJ. DESAGREGADA'!AB51</f>
        <v>47827717.329999447</v>
      </c>
      <c r="M74" s="159">
        <f>'EJ. DESAGREGADA'!W51</f>
        <v>31469167.559999999</v>
      </c>
      <c r="N74" s="159">
        <f>+'EJ. DESAGREGADA'!Y51</f>
        <v>3387578407.5</v>
      </c>
      <c r="O74" s="168">
        <f t="shared" si="3"/>
        <v>0.78030377411258978</v>
      </c>
      <c r="P74" s="159">
        <f>+'EJ. DESAGREGADA'!AA51</f>
        <v>3387578407.5</v>
      </c>
      <c r="Q74" s="169">
        <f t="shared" si="4"/>
        <v>0.78030377411258978</v>
      </c>
      <c r="R74" s="118" t="s">
        <v>2</v>
      </c>
    </row>
    <row r="75" spans="1:49" x14ac:dyDescent="0.3">
      <c r="A75" s="272">
        <v>2</v>
      </c>
      <c r="B75" s="273">
        <v>2</v>
      </c>
      <c r="C75" s="273">
        <v>2</v>
      </c>
      <c r="D75" s="175">
        <v>8</v>
      </c>
      <c r="E75" s="175">
        <v>4</v>
      </c>
      <c r="F75" s="143"/>
      <c r="G75" s="143"/>
      <c r="H75" s="167" t="s">
        <v>106</v>
      </c>
      <c r="I75" s="159">
        <f>+'EJ. DESAGREGADA'!T52</f>
        <v>619982481</v>
      </c>
      <c r="J75" s="159">
        <f>+'EJ. DESAGREGADA'!X52</f>
        <v>618568291.63999999</v>
      </c>
      <c r="K75" s="317">
        <f t="shared" si="1"/>
        <v>0.9977189849659639</v>
      </c>
      <c r="L75" s="159">
        <f>+'EJ. DESAGREGADA'!AB52</f>
        <v>1392839.6299999952</v>
      </c>
      <c r="M75" s="159">
        <f>'EJ. DESAGREGADA'!W52</f>
        <v>21349.73</v>
      </c>
      <c r="N75" s="159">
        <f>+'EJ. DESAGREGADA'!Y52</f>
        <v>472347143.13</v>
      </c>
      <c r="O75" s="168">
        <f t="shared" si="3"/>
        <v>0.76187175864732215</v>
      </c>
      <c r="P75" s="159">
        <f>+'EJ. DESAGREGADA'!AA52</f>
        <v>472347143.13</v>
      </c>
      <c r="Q75" s="169">
        <f t="shared" si="4"/>
        <v>0.76187175864732215</v>
      </c>
    </row>
    <row r="76" spans="1:49" x14ac:dyDescent="0.3">
      <c r="A76" s="272">
        <v>2</v>
      </c>
      <c r="B76" s="273">
        <v>2</v>
      </c>
      <c r="C76" s="273">
        <v>2</v>
      </c>
      <c r="D76" s="175">
        <v>8</v>
      </c>
      <c r="E76" s="175">
        <v>5</v>
      </c>
      <c r="F76" s="143"/>
      <c r="G76" s="143"/>
      <c r="H76" s="167" t="s">
        <v>107</v>
      </c>
      <c r="I76" s="159">
        <f>+'EJ. DESAGREGADA'!T53</f>
        <v>2388859317.8800001</v>
      </c>
      <c r="J76" s="159">
        <f>+'EJ. DESAGREGADA'!X53</f>
        <v>2388714951.9099998</v>
      </c>
      <c r="K76" s="317">
        <f t="shared" si="1"/>
        <v>0.99993956698541442</v>
      </c>
      <c r="L76" s="159">
        <f>+'EJ. DESAGREGADA'!AB53</f>
        <v>144365.51000022888</v>
      </c>
      <c r="M76" s="159">
        <f>'EJ. DESAGREGADA'!W53</f>
        <v>0.46</v>
      </c>
      <c r="N76" s="159">
        <f>+'EJ. DESAGREGADA'!Y53</f>
        <v>1590487608.74</v>
      </c>
      <c r="O76" s="168">
        <f t="shared" si="3"/>
        <v>0.66579375220449677</v>
      </c>
      <c r="P76" s="159">
        <f>+'EJ. DESAGREGADA'!AA53</f>
        <v>1590487608.74</v>
      </c>
      <c r="Q76" s="169">
        <f t="shared" si="4"/>
        <v>0.66579375220449677</v>
      </c>
    </row>
    <row r="77" spans="1:49" ht="21.6" x14ac:dyDescent="0.3">
      <c r="A77" s="272">
        <v>2</v>
      </c>
      <c r="B77" s="273">
        <v>2</v>
      </c>
      <c r="C77" s="273">
        <v>2</v>
      </c>
      <c r="D77" s="175">
        <v>8</v>
      </c>
      <c r="E77" s="175">
        <v>7</v>
      </c>
      <c r="F77" s="143"/>
      <c r="G77" s="143"/>
      <c r="H77" s="167" t="s">
        <v>108</v>
      </c>
      <c r="I77" s="159">
        <f>+'EJ. DESAGREGADA'!T54</f>
        <v>1473696</v>
      </c>
      <c r="J77" s="159">
        <f>+'EJ. DESAGREGADA'!X54</f>
        <v>1458940</v>
      </c>
      <c r="K77" s="317">
        <f t="shared" si="1"/>
        <v>0.98998708010335912</v>
      </c>
      <c r="L77" s="159">
        <f>+'EJ. DESAGREGADA'!AB54</f>
        <v>0</v>
      </c>
      <c r="M77" s="159">
        <f>'EJ. DESAGREGADA'!W54</f>
        <v>14756</v>
      </c>
      <c r="N77" s="159">
        <f>+'EJ. DESAGREGADA'!Y54</f>
        <v>1458940</v>
      </c>
      <c r="O77" s="168">
        <f t="shared" si="3"/>
        <v>0.98998708010335912</v>
      </c>
      <c r="P77" s="159">
        <f>+'EJ. DESAGREGADA'!AA54</f>
        <v>1458940</v>
      </c>
      <c r="Q77" s="169">
        <f t="shared" si="4"/>
        <v>0.98998708010335912</v>
      </c>
    </row>
    <row r="78" spans="1:49" ht="21.6" x14ac:dyDescent="0.3">
      <c r="A78" s="272">
        <v>2</v>
      </c>
      <c r="B78" s="273">
        <v>2</v>
      </c>
      <c r="C78" s="273">
        <v>2</v>
      </c>
      <c r="D78" s="175">
        <v>8</v>
      </c>
      <c r="E78" s="175">
        <v>9</v>
      </c>
      <c r="F78" s="143"/>
      <c r="G78" s="143"/>
      <c r="H78" s="167" t="s">
        <v>109</v>
      </c>
      <c r="I78" s="159">
        <f>+'EJ. DESAGREGADA'!T55</f>
        <v>38037052.920000002</v>
      </c>
      <c r="J78" s="159">
        <f>+'EJ. DESAGREGADA'!X55</f>
        <v>37195952.920000002</v>
      </c>
      <c r="K78" s="317">
        <f t="shared" si="1"/>
        <v>0.97788735100563617</v>
      </c>
      <c r="L78" s="159">
        <f>+'EJ. DESAGREGADA'!AB55</f>
        <v>0</v>
      </c>
      <c r="M78" s="159">
        <f>'EJ. DESAGREGADA'!W55</f>
        <v>841100</v>
      </c>
      <c r="N78" s="159">
        <f>+'EJ. DESAGREGADA'!Y55</f>
        <v>1852952.92</v>
      </c>
      <c r="O78" s="168">
        <f t="shared" si="3"/>
        <v>4.8714418645870207E-2</v>
      </c>
      <c r="P78" s="159">
        <f>+'EJ. DESAGREGADA'!AA55</f>
        <v>1852952.92</v>
      </c>
      <c r="Q78" s="169">
        <f t="shared" si="4"/>
        <v>4.8714418645870207E-2</v>
      </c>
    </row>
    <row r="79" spans="1:49" s="130" customFormat="1" x14ac:dyDescent="0.3">
      <c r="A79" s="270">
        <v>2</v>
      </c>
      <c r="B79" s="271">
        <v>2</v>
      </c>
      <c r="C79" s="271">
        <v>2</v>
      </c>
      <c r="D79" s="174">
        <v>9</v>
      </c>
      <c r="E79" s="174"/>
      <c r="F79" s="143"/>
      <c r="G79" s="143"/>
      <c r="H79" s="164" t="s">
        <v>110</v>
      </c>
      <c r="I79" s="173">
        <f>+I80+I81+I82+I83</f>
        <v>397281423</v>
      </c>
      <c r="J79" s="173">
        <f t="shared" ref="J79:M79" si="30">+J80+J81+J82+J83</f>
        <v>366093581.94999999</v>
      </c>
      <c r="K79" s="318">
        <f t="shared" si="1"/>
        <v>0.92149685526574443</v>
      </c>
      <c r="L79" s="173">
        <f>+L80+L81+L82+L83</f>
        <v>30689289</v>
      </c>
      <c r="M79" s="173">
        <f t="shared" si="30"/>
        <v>498552.05</v>
      </c>
      <c r="N79" s="173">
        <f>+N80+N81+N82+N83</f>
        <v>197123136.94999999</v>
      </c>
      <c r="O79" s="165">
        <f t="shared" si="3"/>
        <v>0.49618010190725675</v>
      </c>
      <c r="P79" s="173">
        <f>+P80+P81+P82+P83</f>
        <v>197123136.94999999</v>
      </c>
      <c r="Q79" s="166">
        <f t="shared" si="4"/>
        <v>0.49618010190725675</v>
      </c>
      <c r="AW79" s="131"/>
    </row>
    <row r="80" spans="1:49" x14ac:dyDescent="0.3">
      <c r="A80" s="272">
        <v>2</v>
      </c>
      <c r="B80" s="273">
        <v>2</v>
      </c>
      <c r="C80" s="273">
        <v>2</v>
      </c>
      <c r="D80" s="175">
        <v>9</v>
      </c>
      <c r="E80" s="175">
        <v>2</v>
      </c>
      <c r="F80" s="143"/>
      <c r="G80" s="143"/>
      <c r="H80" s="167" t="s">
        <v>111</v>
      </c>
      <c r="I80" s="159">
        <f>+'EJ. DESAGREGADA'!T56</f>
        <v>131232928</v>
      </c>
      <c r="J80" s="159">
        <f>+'EJ. DESAGREGADA'!X56</f>
        <v>100461475.95</v>
      </c>
      <c r="K80" s="317">
        <f t="shared" si="1"/>
        <v>0.76552034219643417</v>
      </c>
      <c r="L80" s="159">
        <f>+'EJ. DESAGREGADA'!AB56</f>
        <v>30672900</v>
      </c>
      <c r="M80" s="159">
        <f>+'EJ. DESAGREGADA'!W56</f>
        <v>98552.05</v>
      </c>
      <c r="N80" s="159">
        <f>+'EJ. DESAGREGADA'!Y56</f>
        <v>93536475.950000003</v>
      </c>
      <c r="O80" s="168">
        <f t="shared" si="3"/>
        <v>0.71275157367516784</v>
      </c>
      <c r="P80" s="159">
        <f>+'EJ. DESAGREGADA'!AA56</f>
        <v>93536475.950000003</v>
      </c>
      <c r="Q80" s="169">
        <f t="shared" si="4"/>
        <v>0.71275157367516784</v>
      </c>
    </row>
    <row r="81" spans="1:49" x14ac:dyDescent="0.3">
      <c r="A81" s="272">
        <v>2</v>
      </c>
      <c r="B81" s="273">
        <v>2</v>
      </c>
      <c r="C81" s="273">
        <v>2</v>
      </c>
      <c r="D81" s="175">
        <v>9</v>
      </c>
      <c r="E81" s="175">
        <v>3</v>
      </c>
      <c r="F81" s="143"/>
      <c r="G81" s="143"/>
      <c r="H81" s="167" t="s">
        <v>112</v>
      </c>
      <c r="I81" s="159">
        <f>+'EJ. DESAGREGADA'!T57</f>
        <v>13591056</v>
      </c>
      <c r="J81" s="159">
        <f>+'EJ. DESAGREGADA'!X57</f>
        <v>13591056</v>
      </c>
      <c r="K81" s="317">
        <f t="shared" ref="K81:K84" si="31">+J81/I81</f>
        <v>1</v>
      </c>
      <c r="L81" s="159">
        <f>+'EJ. DESAGREGADA'!AB57</f>
        <v>0</v>
      </c>
      <c r="M81" s="159">
        <f>+'EJ. DESAGREGADA'!W57</f>
        <v>0</v>
      </c>
      <c r="N81" s="159">
        <f>+'EJ. DESAGREGADA'!Y57</f>
        <v>12168200</v>
      </c>
      <c r="O81" s="168">
        <f t="shared" ref="O81:O84" si="32">+N81/I81</f>
        <v>0.8953093858196155</v>
      </c>
      <c r="P81" s="159">
        <f>+'EJ. DESAGREGADA'!AA57</f>
        <v>12168200</v>
      </c>
      <c r="Q81" s="169">
        <f t="shared" ref="Q81:Q84" si="33">+P81/I81</f>
        <v>0.8953093858196155</v>
      </c>
    </row>
    <row r="82" spans="1:49" ht="21.6" x14ac:dyDescent="0.3">
      <c r="A82" s="272">
        <v>2</v>
      </c>
      <c r="B82" s="273">
        <v>2</v>
      </c>
      <c r="C82" s="273">
        <v>2</v>
      </c>
      <c r="D82" s="175">
        <v>9</v>
      </c>
      <c r="E82" s="175">
        <v>4</v>
      </c>
      <c r="F82" s="143"/>
      <c r="G82" s="143"/>
      <c r="H82" s="167" t="s">
        <v>113</v>
      </c>
      <c r="I82" s="159">
        <f>+'EJ. DESAGREGADA'!T58</f>
        <v>2457439</v>
      </c>
      <c r="J82" s="159">
        <f>+'EJ. DESAGREGADA'!X58</f>
        <v>2041050</v>
      </c>
      <c r="K82" s="317">
        <f t="shared" si="31"/>
        <v>0.83055978195186131</v>
      </c>
      <c r="L82" s="159">
        <f>+'EJ. DESAGREGADA'!AB58</f>
        <v>16389</v>
      </c>
      <c r="M82" s="159">
        <f>+'EJ. DESAGREGADA'!W58</f>
        <v>400000</v>
      </c>
      <c r="N82" s="159">
        <f>+'EJ. DESAGREGADA'!Y58</f>
        <v>2041050</v>
      </c>
      <c r="O82" s="168">
        <f t="shared" si="32"/>
        <v>0.83055978195186131</v>
      </c>
      <c r="P82" s="159">
        <f>+'EJ. DESAGREGADA'!AA58</f>
        <v>2041050</v>
      </c>
      <c r="Q82" s="169">
        <f t="shared" si="33"/>
        <v>0.83055978195186131</v>
      </c>
    </row>
    <row r="83" spans="1:49" x14ac:dyDescent="0.3">
      <c r="A83" s="272">
        <v>2</v>
      </c>
      <c r="B83" s="273">
        <v>2</v>
      </c>
      <c r="C83" s="273">
        <v>2</v>
      </c>
      <c r="D83" s="175">
        <v>9</v>
      </c>
      <c r="E83" s="175">
        <v>6</v>
      </c>
      <c r="F83" s="143"/>
      <c r="G83" s="143"/>
      <c r="H83" s="167" t="s">
        <v>114</v>
      </c>
      <c r="I83" s="159">
        <f>+'EJ. DESAGREGADA'!T59</f>
        <v>250000000</v>
      </c>
      <c r="J83" s="159">
        <f>+'EJ. DESAGREGADA'!X59</f>
        <v>250000000</v>
      </c>
      <c r="K83" s="317">
        <f t="shared" si="31"/>
        <v>1</v>
      </c>
      <c r="L83" s="159">
        <f>+'EJ. DESAGREGADA'!AB59</f>
        <v>0</v>
      </c>
      <c r="M83" s="159">
        <f>+'EJ. DESAGREGADA'!W59</f>
        <v>0</v>
      </c>
      <c r="N83" s="159">
        <f>+'EJ. DESAGREGADA'!Y59</f>
        <v>89377411</v>
      </c>
      <c r="O83" s="168">
        <f t="shared" si="32"/>
        <v>0.35750964400000002</v>
      </c>
      <c r="P83" s="159">
        <f>+'EJ. DESAGREGADA'!AA59</f>
        <v>89377411</v>
      </c>
      <c r="Q83" s="169">
        <f t="shared" si="33"/>
        <v>0.35750964400000002</v>
      </c>
    </row>
    <row r="84" spans="1:49" s="130" customFormat="1" x14ac:dyDescent="0.3">
      <c r="A84" s="270">
        <v>2</v>
      </c>
      <c r="B84" s="271">
        <v>2</v>
      </c>
      <c r="C84" s="271">
        <v>2</v>
      </c>
      <c r="D84" s="174">
        <v>10</v>
      </c>
      <c r="E84" s="143"/>
      <c r="F84" s="143"/>
      <c r="G84" s="143"/>
      <c r="H84" s="338" t="s">
        <v>115</v>
      </c>
      <c r="I84" s="173">
        <f>+'EJ. DESAGREGADA'!T60</f>
        <v>360000000</v>
      </c>
      <c r="J84" s="173">
        <f>+'EJ. DESAGREGADA'!X60</f>
        <v>315887060</v>
      </c>
      <c r="K84" s="318">
        <f t="shared" si="31"/>
        <v>0.87746405555555551</v>
      </c>
      <c r="L84" s="173">
        <f>+'EJ. DESAGREGADA'!AB60</f>
        <v>44112940</v>
      </c>
      <c r="M84" s="173">
        <f>+'EJ. DESAGREGADA'!W60</f>
        <v>0</v>
      </c>
      <c r="N84" s="173">
        <f>+'EJ. DESAGREGADA'!Y60</f>
        <v>278164769</v>
      </c>
      <c r="O84" s="165">
        <f t="shared" si="32"/>
        <v>0.7726799138888889</v>
      </c>
      <c r="P84" s="173">
        <f>+'EJ. DESAGREGADA'!AA60</f>
        <v>278164769</v>
      </c>
      <c r="Q84" s="166">
        <f t="shared" si="33"/>
        <v>0.7726799138888889</v>
      </c>
      <c r="AW84" s="131"/>
    </row>
    <row r="85" spans="1:49" s="130" customFormat="1" x14ac:dyDescent="0.3">
      <c r="A85" s="259" t="s">
        <v>57</v>
      </c>
      <c r="B85" s="124" t="s">
        <v>59</v>
      </c>
      <c r="C85" s="260" t="s">
        <v>59</v>
      </c>
      <c r="D85" s="124" t="s">
        <v>59</v>
      </c>
      <c r="E85" s="260"/>
      <c r="F85" s="124"/>
      <c r="G85" s="124"/>
      <c r="H85" s="125" t="s">
        <v>116</v>
      </c>
      <c r="I85" s="126">
        <f>+I86+I90+I94</f>
        <v>104679345544</v>
      </c>
      <c r="J85" s="126">
        <f>+J86+J90+J94</f>
        <v>98374946072.380005</v>
      </c>
      <c r="K85" s="312">
        <f>+J85/I85</f>
        <v>0.93977417953028697</v>
      </c>
      <c r="L85" s="126">
        <f>+L86+L90+L94</f>
        <v>3676632882.5800018</v>
      </c>
      <c r="M85" s="126">
        <f>+M86+M90+M94</f>
        <v>2627766588.8400002</v>
      </c>
      <c r="N85" s="126">
        <f>+N86+N90+N94</f>
        <v>62860158017.18</v>
      </c>
      <c r="O85" s="127">
        <f t="shared" ref="O85:Q85" si="34">+O86+O90+O94</f>
        <v>2.1629385463313375</v>
      </c>
      <c r="P85" s="126">
        <f>+P86+P90+P94</f>
        <v>62860158017.18</v>
      </c>
      <c r="Q85" s="128">
        <f t="shared" si="34"/>
        <v>2.1629385463313375</v>
      </c>
      <c r="AW85" s="131"/>
    </row>
    <row r="86" spans="1:49" s="181" customFormat="1" x14ac:dyDescent="0.3">
      <c r="A86" s="268" t="s">
        <v>57</v>
      </c>
      <c r="B86" s="269">
        <v>3</v>
      </c>
      <c r="C86" s="137" t="s">
        <v>59</v>
      </c>
      <c r="D86" s="137" t="s">
        <v>59</v>
      </c>
      <c r="E86" s="177"/>
      <c r="F86" s="177"/>
      <c r="G86" s="177"/>
      <c r="H86" s="138" t="s">
        <v>117</v>
      </c>
      <c r="I86" s="161">
        <f>+I87</f>
        <v>74831530681</v>
      </c>
      <c r="J86" s="161">
        <f t="shared" ref="J86:N86" si="35">+J87</f>
        <v>68988686094.380005</v>
      </c>
      <c r="K86" s="319">
        <f t="shared" ref="K86:K98" si="36">+J86/I86</f>
        <v>0.92192001775925836</v>
      </c>
      <c r="L86" s="161">
        <f>+L87</f>
        <v>3635073806.5800018</v>
      </c>
      <c r="M86" s="161">
        <f>+M87</f>
        <v>2207770780.04</v>
      </c>
      <c r="N86" s="161">
        <f t="shared" si="35"/>
        <v>33503421180.18</v>
      </c>
      <c r="O86" s="162">
        <f>+N86/I86</f>
        <v>0.44771797229435323</v>
      </c>
      <c r="P86" s="161">
        <f>+P87</f>
        <v>33503421180.18</v>
      </c>
      <c r="Q86" s="163">
        <f t="shared" ref="Q86:Q98" si="37">+P86/I86</f>
        <v>0.44771797229435323</v>
      </c>
      <c r="R86" s="178"/>
      <c r="S86" s="178"/>
      <c r="T86" s="178"/>
      <c r="U86" s="178"/>
      <c r="V86" s="178"/>
      <c r="W86" s="178"/>
      <c r="X86" s="178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80"/>
      <c r="AW86" s="182"/>
    </row>
    <row r="87" spans="1:49" s="181" customFormat="1" x14ac:dyDescent="0.3">
      <c r="A87" s="263" t="s">
        <v>57</v>
      </c>
      <c r="B87" s="264">
        <v>3</v>
      </c>
      <c r="C87" s="264">
        <v>1</v>
      </c>
      <c r="D87" s="155" t="s">
        <v>59</v>
      </c>
      <c r="E87" s="155"/>
      <c r="F87" s="172"/>
      <c r="G87" s="172"/>
      <c r="H87" s="164" t="s">
        <v>118</v>
      </c>
      <c r="I87" s="145">
        <f>+I88+I89</f>
        <v>74831530681</v>
      </c>
      <c r="J87" s="145">
        <f>+J88</f>
        <v>68988686094.380005</v>
      </c>
      <c r="K87" s="320">
        <f t="shared" si="36"/>
        <v>0.92192001775925836</v>
      </c>
      <c r="L87" s="145">
        <f>+L88+L89</f>
        <v>3635073806.5800018</v>
      </c>
      <c r="M87" s="145">
        <f>+M88</f>
        <v>2207770780.04</v>
      </c>
      <c r="N87" s="145">
        <f>+N88</f>
        <v>33503421180.18</v>
      </c>
      <c r="O87" s="147">
        <f t="shared" ref="O87:O99" si="38">+N87/I87</f>
        <v>0.44771797229435323</v>
      </c>
      <c r="P87" s="145">
        <f>+P88</f>
        <v>33503421180.18</v>
      </c>
      <c r="Q87" s="148">
        <f t="shared" si="37"/>
        <v>0.44771797229435323</v>
      </c>
      <c r="R87" s="178"/>
      <c r="S87" s="178"/>
      <c r="T87" s="178"/>
      <c r="U87" s="178"/>
      <c r="V87" s="178"/>
      <c r="W87" s="178"/>
      <c r="X87" s="178"/>
      <c r="Y87" s="179"/>
      <c r="Z87" s="179"/>
      <c r="AA87" s="179"/>
      <c r="AB87" s="179"/>
      <c r="AC87" s="179"/>
      <c r="AD87" s="179"/>
      <c r="AE87" s="179"/>
      <c r="AF87" s="179"/>
      <c r="AG87" s="179"/>
      <c r="AH87" s="183"/>
      <c r="AI87" s="180"/>
      <c r="AW87" s="182"/>
    </row>
    <row r="88" spans="1:49" s="373" customFormat="1" ht="37.5" customHeight="1" x14ac:dyDescent="0.3">
      <c r="A88" s="350" t="s">
        <v>57</v>
      </c>
      <c r="B88" s="351">
        <v>3</v>
      </c>
      <c r="C88" s="351">
        <v>1</v>
      </c>
      <c r="D88" s="352">
        <v>78</v>
      </c>
      <c r="E88" s="371"/>
      <c r="F88" s="365"/>
      <c r="G88" s="365"/>
      <c r="H88" s="354" t="s">
        <v>119</v>
      </c>
      <c r="I88" s="372">
        <f>+'EJ. AGREGADA'!T10</f>
        <v>74831530681</v>
      </c>
      <c r="J88" s="372">
        <f>+'EJ. AGREGADA'!X10</f>
        <v>68988686094.380005</v>
      </c>
      <c r="K88" s="356">
        <f t="shared" si="36"/>
        <v>0.92192001775925836</v>
      </c>
      <c r="L88" s="372">
        <f>+'EJ. AGREGADA'!AB10</f>
        <v>3635073806.5800018</v>
      </c>
      <c r="M88" s="372">
        <f>'EJ. AGREGADA'!W10</f>
        <v>2207770780.04</v>
      </c>
      <c r="N88" s="372">
        <f>+'EJ. AGREGADA'!Y10</f>
        <v>33503421180.18</v>
      </c>
      <c r="O88" s="357">
        <f t="shared" si="38"/>
        <v>0.44771797229435323</v>
      </c>
      <c r="P88" s="372">
        <f>+'EJ. AGREGADA'!AA10</f>
        <v>33503421180.18</v>
      </c>
      <c r="Q88" s="358">
        <f t="shared" si="37"/>
        <v>0.44771797229435323</v>
      </c>
      <c r="AW88" s="374"/>
    </row>
    <row r="89" spans="1:49" s="120" customFormat="1" x14ac:dyDescent="0.3">
      <c r="A89" s="265" t="s">
        <v>57</v>
      </c>
      <c r="B89" s="266">
        <v>3</v>
      </c>
      <c r="C89" s="266">
        <v>1</v>
      </c>
      <c r="D89" s="149">
        <v>999</v>
      </c>
      <c r="E89" s="184"/>
      <c r="F89" s="185"/>
      <c r="G89" s="185"/>
      <c r="H89" s="167" t="s">
        <v>120</v>
      </c>
      <c r="I89" s="152">
        <f>+'EJ. AGREGADA'!T11</f>
        <v>0</v>
      </c>
      <c r="J89" s="152">
        <f>+'EJ. AGREGADA'!X11</f>
        <v>0</v>
      </c>
      <c r="K89" s="317" t="e">
        <f t="shared" si="36"/>
        <v>#DIV/0!</v>
      </c>
      <c r="L89" s="152">
        <f>'EJ. AGREGADA'!AB11</f>
        <v>0</v>
      </c>
      <c r="M89" s="308">
        <f>+'EJ. AGREGADA'!W11</f>
        <v>0</v>
      </c>
      <c r="N89" s="152">
        <f>+'EJ. AGREGADA'!Y11</f>
        <v>0</v>
      </c>
      <c r="O89" s="168"/>
      <c r="P89" s="152">
        <f>+'EJ. AGREGADA'!AA11</f>
        <v>0</v>
      </c>
      <c r="Q89" s="169"/>
      <c r="AW89" s="186"/>
    </row>
    <row r="90" spans="1:49" s="120" customFormat="1" x14ac:dyDescent="0.3">
      <c r="A90" s="268" t="s">
        <v>57</v>
      </c>
      <c r="B90" s="269" t="s">
        <v>121</v>
      </c>
      <c r="C90" s="177"/>
      <c r="D90" s="177"/>
      <c r="E90" s="177"/>
      <c r="F90" s="187"/>
      <c r="G90" s="187"/>
      <c r="H90" s="138" t="s">
        <v>122</v>
      </c>
      <c r="I90" s="161">
        <f>+I91</f>
        <v>262700000</v>
      </c>
      <c r="J90" s="161">
        <f t="shared" ref="J90:P90" si="39">+J91</f>
        <v>221140924</v>
      </c>
      <c r="K90" s="319">
        <f t="shared" si="36"/>
        <v>0.8418002436239056</v>
      </c>
      <c r="L90" s="161">
        <f>+L91</f>
        <v>41559076</v>
      </c>
      <c r="M90" s="161">
        <f>+M91</f>
        <v>0</v>
      </c>
      <c r="N90" s="161">
        <f t="shared" si="39"/>
        <v>191617783</v>
      </c>
      <c r="O90" s="162">
        <f t="shared" si="38"/>
        <v>0.72941676056338023</v>
      </c>
      <c r="P90" s="161">
        <f t="shared" si="39"/>
        <v>191617783</v>
      </c>
      <c r="Q90" s="163">
        <f t="shared" si="37"/>
        <v>0.72941676056338023</v>
      </c>
      <c r="AW90" s="186"/>
    </row>
    <row r="91" spans="1:49" s="359" customFormat="1" x14ac:dyDescent="0.3">
      <c r="A91" s="361" t="s">
        <v>57</v>
      </c>
      <c r="B91" s="362" t="s">
        <v>121</v>
      </c>
      <c r="C91" s="362" t="s">
        <v>45</v>
      </c>
      <c r="D91" s="363"/>
      <c r="E91" s="364"/>
      <c r="F91" s="365"/>
      <c r="G91" s="365"/>
      <c r="H91" s="366" t="s">
        <v>123</v>
      </c>
      <c r="I91" s="367">
        <f>+I92+I93</f>
        <v>262700000</v>
      </c>
      <c r="J91" s="367">
        <f t="shared" ref="J91:P91" si="40">+J92+J93</f>
        <v>221140924</v>
      </c>
      <c r="K91" s="368">
        <f t="shared" si="36"/>
        <v>0.8418002436239056</v>
      </c>
      <c r="L91" s="367">
        <f>+L92+L93</f>
        <v>41559076</v>
      </c>
      <c r="M91" s="367">
        <f>+M92+M93</f>
        <v>0</v>
      </c>
      <c r="N91" s="367">
        <f t="shared" si="40"/>
        <v>191617783</v>
      </c>
      <c r="O91" s="369">
        <f t="shared" si="38"/>
        <v>0.72941676056338023</v>
      </c>
      <c r="P91" s="367">
        <f t="shared" si="40"/>
        <v>191617783</v>
      </c>
      <c r="Q91" s="370">
        <f t="shared" si="37"/>
        <v>0.72941676056338023</v>
      </c>
      <c r="AW91" s="360"/>
    </row>
    <row r="92" spans="1:49" s="130" customFormat="1" x14ac:dyDescent="0.3">
      <c r="A92" s="272" t="s">
        <v>57</v>
      </c>
      <c r="B92" s="273" t="s">
        <v>121</v>
      </c>
      <c r="C92" s="273" t="s">
        <v>45</v>
      </c>
      <c r="D92" s="175" t="s">
        <v>124</v>
      </c>
      <c r="E92" s="175">
        <v>1</v>
      </c>
      <c r="F92" s="143"/>
      <c r="G92" s="143"/>
      <c r="H92" s="167" t="s">
        <v>125</v>
      </c>
      <c r="I92" s="159">
        <f>'EJ. DESAGREGADA'!T61</f>
        <v>93778740</v>
      </c>
      <c r="J92" s="159">
        <f>+'EJ. DESAGREGADA'!X61</f>
        <v>86372520</v>
      </c>
      <c r="K92" s="317">
        <f t="shared" si="36"/>
        <v>0.92102453071986257</v>
      </c>
      <c r="L92" s="159">
        <f>+'EJ. DESAGREGADA'!AB61</f>
        <v>7406220</v>
      </c>
      <c r="M92" s="159">
        <f>+'EJ. DESAGREGADA'!W61</f>
        <v>0</v>
      </c>
      <c r="N92" s="159">
        <f>+'EJ. DESAGREGADA'!Y61</f>
        <v>56849379</v>
      </c>
      <c r="O92" s="168">
        <f t="shared" si="38"/>
        <v>0.60620753701745189</v>
      </c>
      <c r="P92" s="159">
        <f>+'EJ. DESAGREGADA'!AA61</f>
        <v>56849379</v>
      </c>
      <c r="Q92" s="169">
        <f t="shared" si="37"/>
        <v>0.60620753701745189</v>
      </c>
      <c r="AW92" s="131"/>
    </row>
    <row r="93" spans="1:49" s="130" customFormat="1" x14ac:dyDescent="0.3">
      <c r="A93" s="272" t="s">
        <v>57</v>
      </c>
      <c r="B93" s="273" t="s">
        <v>121</v>
      </c>
      <c r="C93" s="273" t="s">
        <v>45</v>
      </c>
      <c r="D93" s="175" t="s">
        <v>124</v>
      </c>
      <c r="E93" s="175">
        <v>2</v>
      </c>
      <c r="F93" s="143"/>
      <c r="G93" s="143"/>
      <c r="H93" s="167" t="s">
        <v>126</v>
      </c>
      <c r="I93" s="159">
        <f>'EJ. DESAGREGADA'!T62</f>
        <v>168921260</v>
      </c>
      <c r="J93" s="159">
        <f>+'EJ. DESAGREGADA'!X62</f>
        <v>134768404</v>
      </c>
      <c r="K93" s="317">
        <f t="shared" si="36"/>
        <v>0.79781789456223573</v>
      </c>
      <c r="L93" s="159">
        <f>+'EJ. DESAGREGADA'!AB62</f>
        <v>34152856</v>
      </c>
      <c r="M93" s="159">
        <f>+'EJ. DESAGREGADA'!W62</f>
        <v>0</v>
      </c>
      <c r="N93" s="159">
        <f>+'EJ. DESAGREGADA'!Y62</f>
        <v>134768404</v>
      </c>
      <c r="O93" s="168">
        <f t="shared" si="38"/>
        <v>0.79781789456223573</v>
      </c>
      <c r="P93" s="159">
        <f>+'EJ. DESAGREGADA'!AA62</f>
        <v>134768404</v>
      </c>
      <c r="Q93" s="169">
        <f t="shared" si="37"/>
        <v>0.79781789456223573</v>
      </c>
      <c r="AW93" s="131"/>
    </row>
    <row r="94" spans="1:49" s="188" customFormat="1" x14ac:dyDescent="0.3">
      <c r="A94" s="268">
        <v>3</v>
      </c>
      <c r="B94" s="269">
        <v>10</v>
      </c>
      <c r="C94" s="177"/>
      <c r="D94" s="177"/>
      <c r="E94" s="177"/>
      <c r="F94" s="187"/>
      <c r="G94" s="187"/>
      <c r="H94" s="138" t="s">
        <v>127</v>
      </c>
      <c r="I94" s="161">
        <f>+'EJ. AGREGADA'!T13</f>
        <v>29585114863</v>
      </c>
      <c r="J94" s="161">
        <f>+J95</f>
        <v>29165119054</v>
      </c>
      <c r="K94" s="319">
        <f>+J94/I94</f>
        <v>0.98580381347360391</v>
      </c>
      <c r="L94" s="161">
        <f t="shared" ref="L94:N95" si="41">+L95</f>
        <v>0</v>
      </c>
      <c r="M94" s="161">
        <f>+M95</f>
        <v>419995808.80000001</v>
      </c>
      <c r="N94" s="161">
        <f t="shared" si="41"/>
        <v>29165119054</v>
      </c>
      <c r="O94" s="162">
        <f>+N94/I94</f>
        <v>0.98580381347360391</v>
      </c>
      <c r="P94" s="161">
        <f>+P95</f>
        <v>29165119054</v>
      </c>
      <c r="Q94" s="163">
        <f>+P94/I94</f>
        <v>0.98580381347360391</v>
      </c>
      <c r="AW94" s="189"/>
    </row>
    <row r="95" spans="1:49" s="130" customFormat="1" x14ac:dyDescent="0.3">
      <c r="A95" s="270">
        <v>3</v>
      </c>
      <c r="B95" s="271">
        <v>10</v>
      </c>
      <c r="C95" s="190" t="s">
        <v>45</v>
      </c>
      <c r="D95" s="172"/>
      <c r="E95" s="172"/>
      <c r="F95" s="185"/>
      <c r="G95" s="185"/>
      <c r="H95" s="164" t="s">
        <v>128</v>
      </c>
      <c r="I95" s="173">
        <f>+I96</f>
        <v>29585114862.799999</v>
      </c>
      <c r="J95" s="173">
        <f>+J96</f>
        <v>29165119054</v>
      </c>
      <c r="K95" s="318">
        <f>+J95/I95</f>
        <v>0.98580381348026813</v>
      </c>
      <c r="L95" s="173">
        <f t="shared" si="41"/>
        <v>0</v>
      </c>
      <c r="M95" s="173">
        <f>+M96</f>
        <v>419995808.80000001</v>
      </c>
      <c r="N95" s="173">
        <f t="shared" si="41"/>
        <v>29165119054</v>
      </c>
      <c r="O95" s="165">
        <f>+N95/I95</f>
        <v>0.98580381348026813</v>
      </c>
      <c r="P95" s="173">
        <f>+P96</f>
        <v>29165119054</v>
      </c>
      <c r="Q95" s="169">
        <f>+P95/I95</f>
        <v>0.98580381348026813</v>
      </c>
      <c r="AW95" s="131"/>
    </row>
    <row r="96" spans="1:49" s="359" customFormat="1" ht="21.6" x14ac:dyDescent="0.3">
      <c r="A96" s="350">
        <v>3</v>
      </c>
      <c r="B96" s="351">
        <v>10</v>
      </c>
      <c r="C96" s="351">
        <v>2</v>
      </c>
      <c r="D96" s="352">
        <v>1</v>
      </c>
      <c r="E96" s="352"/>
      <c r="F96" s="353"/>
      <c r="G96" s="353"/>
      <c r="H96" s="354" t="s">
        <v>129</v>
      </c>
      <c r="I96" s="355">
        <f>+'EJ. DESAGREGADA'!T63</f>
        <v>29585114862.799999</v>
      </c>
      <c r="J96" s="355">
        <f>+'EJ. DESAGREGADA'!X63</f>
        <v>29165119054</v>
      </c>
      <c r="K96" s="356">
        <f>+J96/I96</f>
        <v>0.98580381348026813</v>
      </c>
      <c r="L96" s="355">
        <f>+'EJ. DESAGREGADA'!AB63</f>
        <v>0</v>
      </c>
      <c r="M96" s="355">
        <f>+'EJ. DESAGREGADA'!W63</f>
        <v>419995808.80000001</v>
      </c>
      <c r="N96" s="355">
        <f>+'EJ. DESAGREGADA'!Y63</f>
        <v>29165119054</v>
      </c>
      <c r="O96" s="357">
        <f>+N96/I96</f>
        <v>0.98580381348026813</v>
      </c>
      <c r="P96" s="355">
        <f>+'EJ. DESAGREGADA'!AA63</f>
        <v>29165119054</v>
      </c>
      <c r="Q96" s="358">
        <f>+P96/I96</f>
        <v>0.98580381348026813</v>
      </c>
      <c r="AW96" s="360"/>
    </row>
    <row r="97" spans="1:49" s="130" customFormat="1" x14ac:dyDescent="0.3">
      <c r="A97" s="259" t="s">
        <v>130</v>
      </c>
      <c r="B97" s="124" t="s">
        <v>59</v>
      </c>
      <c r="C97" s="260" t="s">
        <v>59</v>
      </c>
      <c r="D97" s="124" t="s">
        <v>59</v>
      </c>
      <c r="E97" s="260"/>
      <c r="F97" s="124"/>
      <c r="G97" s="124"/>
      <c r="H97" s="125" t="s">
        <v>131</v>
      </c>
      <c r="I97" s="126">
        <f>+I98</f>
        <v>299100000</v>
      </c>
      <c r="J97" s="126">
        <f>+J98</f>
        <v>293801320</v>
      </c>
      <c r="K97" s="312">
        <f t="shared" si="36"/>
        <v>0.98228458709461719</v>
      </c>
      <c r="L97" s="126">
        <f>+L98</f>
        <v>0</v>
      </c>
      <c r="M97" s="126">
        <f>+M98</f>
        <v>5298680</v>
      </c>
      <c r="N97" s="126">
        <f t="shared" ref="J97:P98" si="42">+N98</f>
        <v>293801320</v>
      </c>
      <c r="O97" s="127">
        <f t="shared" si="38"/>
        <v>0.98228458709461719</v>
      </c>
      <c r="P97" s="126">
        <f t="shared" si="42"/>
        <v>293801320</v>
      </c>
      <c r="Q97" s="128">
        <f t="shared" si="37"/>
        <v>0.98228458709461719</v>
      </c>
      <c r="AW97" s="131"/>
    </row>
    <row r="98" spans="1:49" s="120" customFormat="1" x14ac:dyDescent="0.3">
      <c r="A98" s="268" t="s">
        <v>130</v>
      </c>
      <c r="B98" s="269" t="s">
        <v>121</v>
      </c>
      <c r="C98" s="269" t="s">
        <v>59</v>
      </c>
      <c r="D98" s="171"/>
      <c r="E98" s="171"/>
      <c r="F98" s="191"/>
      <c r="G98" s="191"/>
      <c r="H98" s="192" t="s">
        <v>132</v>
      </c>
      <c r="I98" s="161">
        <f>+I99</f>
        <v>299100000</v>
      </c>
      <c r="J98" s="161">
        <f t="shared" si="42"/>
        <v>293801320</v>
      </c>
      <c r="K98" s="319">
        <f t="shared" si="36"/>
        <v>0.98228458709461719</v>
      </c>
      <c r="L98" s="161">
        <f>+L99</f>
        <v>0</v>
      </c>
      <c r="M98" s="161">
        <f>+M99</f>
        <v>5298680</v>
      </c>
      <c r="N98" s="161">
        <f t="shared" si="42"/>
        <v>293801320</v>
      </c>
      <c r="O98" s="162">
        <f t="shared" si="38"/>
        <v>0.98228458709461719</v>
      </c>
      <c r="P98" s="161">
        <f t="shared" si="42"/>
        <v>293801320</v>
      </c>
      <c r="Q98" s="163">
        <f t="shared" si="37"/>
        <v>0.98228458709461719</v>
      </c>
      <c r="AW98" s="186"/>
    </row>
    <row r="99" spans="1:49" s="120" customFormat="1" x14ac:dyDescent="0.3">
      <c r="A99" s="265" t="s">
        <v>130</v>
      </c>
      <c r="B99" s="266" t="s">
        <v>121</v>
      </c>
      <c r="C99" s="266" t="s">
        <v>27</v>
      </c>
      <c r="D99" s="143"/>
      <c r="E99" s="143"/>
      <c r="F99" s="193"/>
      <c r="G99" s="193"/>
      <c r="H99" s="150" t="s">
        <v>133</v>
      </c>
      <c r="I99" s="152">
        <f>+'EJ. AGREGADA'!T14</f>
        <v>299100000</v>
      </c>
      <c r="J99" s="152">
        <f>+'EJ. AGREGADA'!X14</f>
        <v>293801320</v>
      </c>
      <c r="K99" s="321">
        <f>+J99/I99</f>
        <v>0.98228458709461719</v>
      </c>
      <c r="L99" s="152">
        <f>+'EJ. AGREGADA'!AB14</f>
        <v>0</v>
      </c>
      <c r="M99" s="308">
        <f>'EJ. AGREGADA'!W14</f>
        <v>5298680</v>
      </c>
      <c r="N99" s="152">
        <f>+'EJ. AGREGADA'!Y14</f>
        <v>293801320</v>
      </c>
      <c r="O99" s="194">
        <f t="shared" si="38"/>
        <v>0.98228458709461719</v>
      </c>
      <c r="P99" s="152">
        <f>+'EJ. AGREGADA'!AA14</f>
        <v>293801320</v>
      </c>
      <c r="Q99" s="195">
        <f>+P99/I99</f>
        <v>0.98228458709461719</v>
      </c>
      <c r="AW99" s="186"/>
    </row>
    <row r="100" spans="1:49" s="213" customFormat="1" ht="17.25" customHeight="1" x14ac:dyDescent="0.3">
      <c r="A100" s="405" t="s">
        <v>134</v>
      </c>
      <c r="B100" s="406"/>
      <c r="C100" s="406"/>
      <c r="D100" s="406"/>
      <c r="E100" s="406"/>
      <c r="F100" s="406"/>
      <c r="G100" s="407"/>
      <c r="H100" s="342" t="s">
        <v>135</v>
      </c>
      <c r="I100" s="343">
        <f>+I8+I37+I85+I97</f>
        <v>191446839657</v>
      </c>
      <c r="J100" s="343">
        <f>+J8+J37+J85+J97</f>
        <v>166215941811.62</v>
      </c>
      <c r="K100" s="344">
        <f t="shared" ref="K100:K115" si="43">+J100/I100</f>
        <v>0.86820937921678842</v>
      </c>
      <c r="L100" s="343">
        <f>+L8+L37+L85+L97</f>
        <v>14048314551.84</v>
      </c>
      <c r="M100" s="343">
        <f>+M8+M37+M85+M97</f>
        <v>2888083293.3400002</v>
      </c>
      <c r="N100" s="343">
        <f>+N8+N37+N85+N97</f>
        <v>126079818934.11</v>
      </c>
      <c r="O100" s="345">
        <f t="shared" ref="O100:O115" si="44">+N100/I100</f>
        <v>0.65856307244348944</v>
      </c>
      <c r="P100" s="343">
        <f>+P8+P37+P85+P97</f>
        <v>126079818934.11</v>
      </c>
      <c r="Q100" s="346">
        <f t="shared" ref="Q100:Q115" si="45">+P100/I100</f>
        <v>0.65856307244348944</v>
      </c>
      <c r="T100" s="347">
        <f>+M100-'EJECUCION AGENCIA'!$M$100</f>
        <v>0</v>
      </c>
      <c r="AW100" s="214"/>
    </row>
    <row r="101" spans="1:49" s="188" customFormat="1" ht="21.6" x14ac:dyDescent="0.3">
      <c r="A101" s="196" t="s">
        <v>136</v>
      </c>
      <c r="B101" s="197" t="s">
        <v>137</v>
      </c>
      <c r="C101" s="197">
        <v>3</v>
      </c>
      <c r="D101" s="124"/>
      <c r="E101" s="124"/>
      <c r="F101" s="124"/>
      <c r="G101" s="124"/>
      <c r="H101" s="125" t="s">
        <v>138</v>
      </c>
      <c r="I101" s="198">
        <f>+I102</f>
        <v>12266327000</v>
      </c>
      <c r="J101" s="198">
        <f>+J102</f>
        <v>10986220689.6</v>
      </c>
      <c r="K101" s="322">
        <f t="shared" si="43"/>
        <v>0.89564061757036151</v>
      </c>
      <c r="L101" s="198">
        <f>+L102</f>
        <v>19752997.659999847</v>
      </c>
      <c r="M101" s="198">
        <f>+M102</f>
        <v>1260353312.74</v>
      </c>
      <c r="N101" s="198">
        <f t="shared" ref="N101:P101" si="46">+N102</f>
        <v>5171002752.04</v>
      </c>
      <c r="O101" s="199">
        <f t="shared" si="44"/>
        <v>0.42156081050505173</v>
      </c>
      <c r="P101" s="198">
        <f t="shared" si="46"/>
        <v>5171002752.04</v>
      </c>
      <c r="Q101" s="200">
        <f t="shared" si="45"/>
        <v>0.42156081050505173</v>
      </c>
      <c r="AU101" s="189"/>
    </row>
    <row r="102" spans="1:49" s="188" customFormat="1" ht="21.6" x14ac:dyDescent="0.3">
      <c r="A102" s="136" t="s">
        <v>136</v>
      </c>
      <c r="B102" s="137" t="s">
        <v>137</v>
      </c>
      <c r="C102" s="137">
        <v>3</v>
      </c>
      <c r="D102" s="137" t="s">
        <v>139</v>
      </c>
      <c r="E102" s="137"/>
      <c r="F102" s="171"/>
      <c r="G102" s="171"/>
      <c r="H102" s="138" t="s">
        <v>140</v>
      </c>
      <c r="I102" s="161">
        <f>+I103+I106+I109+I112</f>
        <v>12266327000</v>
      </c>
      <c r="J102" s="161">
        <f>+J103+J106+J109+J112</f>
        <v>10986220689.6</v>
      </c>
      <c r="K102" s="319">
        <f t="shared" si="43"/>
        <v>0.89564061757036151</v>
      </c>
      <c r="L102" s="161">
        <f>+L103+L106+L109+L112</f>
        <v>19752997.659999847</v>
      </c>
      <c r="M102" s="161">
        <f>+M103+M106+M109+M112</f>
        <v>1260353312.74</v>
      </c>
      <c r="N102" s="161">
        <f>+N103+N106+N109</f>
        <v>5171002752.04</v>
      </c>
      <c r="O102" s="162">
        <f t="shared" si="44"/>
        <v>0.42156081050505173</v>
      </c>
      <c r="P102" s="161">
        <f>+P103+P106+P109</f>
        <v>5171002752.04</v>
      </c>
      <c r="Q102" s="163">
        <f t="shared" si="45"/>
        <v>0.42156081050505173</v>
      </c>
      <c r="R102" s="118"/>
      <c r="AW102" s="189"/>
    </row>
    <row r="103" spans="1:49" s="130" customFormat="1" ht="35.25" customHeight="1" x14ac:dyDescent="0.3">
      <c r="A103" s="201" t="s">
        <v>136</v>
      </c>
      <c r="B103" s="155" t="s">
        <v>137</v>
      </c>
      <c r="C103" s="155">
        <v>3</v>
      </c>
      <c r="D103" s="155" t="s">
        <v>139</v>
      </c>
      <c r="E103" s="155">
        <v>1205005</v>
      </c>
      <c r="F103" s="155"/>
      <c r="G103" s="155"/>
      <c r="H103" s="164" t="s">
        <v>141</v>
      </c>
      <c r="I103" s="173">
        <f>+I104</f>
        <v>3142672969</v>
      </c>
      <c r="J103" s="173">
        <f t="shared" ref="J103:P104" si="47">+J104</f>
        <v>2574602743</v>
      </c>
      <c r="K103" s="318">
        <f t="shared" si="43"/>
        <v>0.81923978994837632</v>
      </c>
      <c r="L103" s="173">
        <f>+L104</f>
        <v>4083333.3299999237</v>
      </c>
      <c r="M103" s="173">
        <f t="shared" si="47"/>
        <v>563986892.66999996</v>
      </c>
      <c r="N103" s="173">
        <f t="shared" si="47"/>
        <v>1012922771.04</v>
      </c>
      <c r="O103" s="165">
        <f t="shared" si="44"/>
        <v>0.32231249672864065</v>
      </c>
      <c r="P103" s="173">
        <f>+P104</f>
        <v>1012922771.04</v>
      </c>
      <c r="Q103" s="166">
        <f>+P103/I103</f>
        <v>0.32231249672864065</v>
      </c>
      <c r="R103" s="202"/>
      <c r="AW103" s="131"/>
    </row>
    <row r="104" spans="1:49" s="130" customFormat="1" ht="54.75" customHeight="1" x14ac:dyDescent="0.3">
      <c r="A104" s="206" t="s">
        <v>136</v>
      </c>
      <c r="B104" s="207" t="s">
        <v>137</v>
      </c>
      <c r="C104" s="207">
        <v>3</v>
      </c>
      <c r="D104" s="207" t="s">
        <v>139</v>
      </c>
      <c r="E104" s="207">
        <v>1205005</v>
      </c>
      <c r="F104" s="208" t="s">
        <v>45</v>
      </c>
      <c r="G104" s="208"/>
      <c r="H104" s="300" t="s">
        <v>142</v>
      </c>
      <c r="I104" s="301">
        <f>+I105</f>
        <v>3142672969</v>
      </c>
      <c r="J104" s="301">
        <f t="shared" si="47"/>
        <v>2574602743</v>
      </c>
      <c r="K104" s="323">
        <f t="shared" si="43"/>
        <v>0.81923978994837632</v>
      </c>
      <c r="L104" s="301">
        <f t="shared" si="47"/>
        <v>4083333.3299999237</v>
      </c>
      <c r="M104" s="173">
        <f t="shared" si="47"/>
        <v>563986892.66999996</v>
      </c>
      <c r="N104" s="301">
        <f t="shared" si="47"/>
        <v>1012922771.04</v>
      </c>
      <c r="O104" s="302">
        <f t="shared" si="44"/>
        <v>0.32231249672864065</v>
      </c>
      <c r="P104" s="301">
        <f t="shared" si="47"/>
        <v>1012922771.04</v>
      </c>
      <c r="Q104" s="303">
        <f t="shared" si="45"/>
        <v>0.32231249672864065</v>
      </c>
      <c r="AW104" s="131"/>
    </row>
    <row r="105" spans="1:49" ht="50.4" customHeight="1" x14ac:dyDescent="0.3">
      <c r="A105" s="348" t="s">
        <v>136</v>
      </c>
      <c r="B105" s="184" t="s">
        <v>137</v>
      </c>
      <c r="C105" s="184">
        <v>3</v>
      </c>
      <c r="D105" s="184" t="s">
        <v>139</v>
      </c>
      <c r="E105" s="184">
        <v>1205005</v>
      </c>
      <c r="F105" s="349" t="s">
        <v>45</v>
      </c>
      <c r="G105" s="349" t="s">
        <v>27</v>
      </c>
      <c r="H105" s="167" t="s">
        <v>143</v>
      </c>
      <c r="I105" s="159">
        <f>+'EJ. DESAGREGADA'!T65</f>
        <v>3142672969</v>
      </c>
      <c r="J105" s="159">
        <f>+'EJ. DESAGREGADA'!X65</f>
        <v>2574602743</v>
      </c>
      <c r="K105" s="317">
        <f t="shared" si="43"/>
        <v>0.81923978994837632</v>
      </c>
      <c r="L105" s="159">
        <f>+'EJ. DESAGREGADA'!AB65</f>
        <v>4083333.3299999237</v>
      </c>
      <c r="M105" s="159">
        <f>'EJ. DESAGREGADA'!W65</f>
        <v>563986892.66999996</v>
      </c>
      <c r="N105" s="159">
        <f>+'EJ. DESAGREGADA'!Y65</f>
        <v>1012922771.04</v>
      </c>
      <c r="O105" s="168">
        <f t="shared" si="44"/>
        <v>0.32231249672864065</v>
      </c>
      <c r="P105" s="159">
        <f>+'EJ. DESAGREGADA'!AA65</f>
        <v>1012922771.04</v>
      </c>
      <c r="Q105" s="169">
        <f t="shared" si="45"/>
        <v>0.32231249672864065</v>
      </c>
      <c r="AV105" s="123"/>
      <c r="AW105" s="118"/>
    </row>
    <row r="106" spans="1:49" ht="21.75" customHeight="1" x14ac:dyDescent="0.3">
      <c r="A106" s="206" t="s">
        <v>136</v>
      </c>
      <c r="B106" s="207" t="s">
        <v>137</v>
      </c>
      <c r="C106" s="207">
        <v>3</v>
      </c>
      <c r="D106" s="207" t="s">
        <v>139</v>
      </c>
      <c r="E106" s="207">
        <v>1205007</v>
      </c>
      <c r="F106" s="208"/>
      <c r="G106" s="208"/>
      <c r="H106" s="164" t="s">
        <v>144</v>
      </c>
      <c r="I106" s="173">
        <f>+I107</f>
        <v>570557573</v>
      </c>
      <c r="J106" s="173">
        <f t="shared" ref="J106:M106" si="48">+J107</f>
        <v>566406640</v>
      </c>
      <c r="K106" s="318">
        <f t="shared" si="43"/>
        <v>0.99272477801289305</v>
      </c>
      <c r="L106" s="173">
        <f>+L107</f>
        <v>0</v>
      </c>
      <c r="M106" s="173">
        <f t="shared" si="48"/>
        <v>4150933</v>
      </c>
      <c r="N106" s="173">
        <f>+N107</f>
        <v>491556740</v>
      </c>
      <c r="O106" s="165">
        <f t="shared" si="44"/>
        <v>0.86153749115165978</v>
      </c>
      <c r="P106" s="173">
        <f>+P107</f>
        <v>491556740</v>
      </c>
      <c r="Q106" s="166">
        <f t="shared" si="45"/>
        <v>0.86153749115165978</v>
      </c>
      <c r="AV106" s="123"/>
      <c r="AW106" s="118"/>
    </row>
    <row r="107" spans="1:49" s="130" customFormat="1" ht="64.2" customHeight="1" x14ac:dyDescent="0.3">
      <c r="A107" s="206" t="s">
        <v>136</v>
      </c>
      <c r="B107" s="207" t="s">
        <v>137</v>
      </c>
      <c r="C107" s="207">
        <v>3</v>
      </c>
      <c r="D107" s="207" t="s">
        <v>139</v>
      </c>
      <c r="E107" s="207">
        <v>1205007</v>
      </c>
      <c r="F107" s="208" t="s">
        <v>45</v>
      </c>
      <c r="G107" s="208"/>
      <c r="H107" s="300" t="s">
        <v>145</v>
      </c>
      <c r="I107" s="301">
        <f>+I108</f>
        <v>570557573</v>
      </c>
      <c r="J107" s="301">
        <f>+J108</f>
        <v>566406640</v>
      </c>
      <c r="K107" s="323">
        <f t="shared" si="43"/>
        <v>0.99272477801289305</v>
      </c>
      <c r="L107" s="301">
        <f>+L108</f>
        <v>0</v>
      </c>
      <c r="M107" s="173">
        <f>+M108</f>
        <v>4150933</v>
      </c>
      <c r="N107" s="301">
        <f>+N108</f>
        <v>491556740</v>
      </c>
      <c r="O107" s="302">
        <f t="shared" si="44"/>
        <v>0.86153749115165978</v>
      </c>
      <c r="P107" s="301">
        <f>+P108</f>
        <v>491556740</v>
      </c>
      <c r="Q107" s="303">
        <f t="shared" si="45"/>
        <v>0.86153749115165978</v>
      </c>
      <c r="AV107" s="131"/>
    </row>
    <row r="108" spans="1:49" ht="57.6" customHeight="1" x14ac:dyDescent="0.3">
      <c r="A108" s="348" t="s">
        <v>136</v>
      </c>
      <c r="B108" s="184" t="s">
        <v>137</v>
      </c>
      <c r="C108" s="184">
        <v>3</v>
      </c>
      <c r="D108" s="184" t="s">
        <v>139</v>
      </c>
      <c r="E108" s="184">
        <v>1205007</v>
      </c>
      <c r="F108" s="349" t="s">
        <v>45</v>
      </c>
      <c r="G108" s="349" t="s">
        <v>27</v>
      </c>
      <c r="H108" s="167" t="s">
        <v>146</v>
      </c>
      <c r="I108" s="159">
        <f>+'EJ. DESAGREGADA'!T66</f>
        <v>570557573</v>
      </c>
      <c r="J108" s="159">
        <f>+'EJ. DESAGREGADA'!X66</f>
        <v>566406640</v>
      </c>
      <c r="K108" s="317">
        <f t="shared" si="43"/>
        <v>0.99272477801289305</v>
      </c>
      <c r="L108" s="159">
        <f>+'EJ. DESAGREGADA'!AB66</f>
        <v>0</v>
      </c>
      <c r="M108" s="159">
        <f>'EJ. DESAGREGADA'!W66</f>
        <v>4150933</v>
      </c>
      <c r="N108" s="159">
        <f>+'EJ. DESAGREGADA'!Y66</f>
        <v>491556740</v>
      </c>
      <c r="O108" s="168">
        <f t="shared" si="44"/>
        <v>0.86153749115165978</v>
      </c>
      <c r="P108" s="159">
        <f>+'EJ. DESAGREGADA'!AA66</f>
        <v>491556740</v>
      </c>
      <c r="Q108" s="169">
        <f t="shared" si="45"/>
        <v>0.86153749115165978</v>
      </c>
      <c r="AV108" s="123"/>
      <c r="AW108" s="118"/>
    </row>
    <row r="109" spans="1:49" ht="21.6" x14ac:dyDescent="0.3">
      <c r="A109" s="206" t="s">
        <v>136</v>
      </c>
      <c r="B109" s="207" t="s">
        <v>137</v>
      </c>
      <c r="C109" s="207">
        <v>3</v>
      </c>
      <c r="D109" s="207" t="s">
        <v>139</v>
      </c>
      <c r="E109" s="207">
        <v>1205008</v>
      </c>
      <c r="F109" s="208"/>
      <c r="G109" s="208"/>
      <c r="H109" s="164" t="s">
        <v>147</v>
      </c>
      <c r="I109" s="173">
        <f>+I110</f>
        <v>7245161148</v>
      </c>
      <c r="J109" s="173">
        <f>+J110</f>
        <v>6560843682.6000004</v>
      </c>
      <c r="K109" s="318">
        <f t="shared" ref="K109:K111" si="49">+J109/I109</f>
        <v>0.90554834441620347</v>
      </c>
      <c r="L109" s="173">
        <f>+L110</f>
        <v>12083333.329999924</v>
      </c>
      <c r="M109" s="173">
        <f t="shared" ref="M109:P110" si="50">+M110</f>
        <v>672234132.07000005</v>
      </c>
      <c r="N109" s="173">
        <f t="shared" si="50"/>
        <v>3666523241</v>
      </c>
      <c r="O109" s="165">
        <f t="shared" ref="O109:O111" si="51">+N109/I109</f>
        <v>0.5060651055376636</v>
      </c>
      <c r="P109" s="173">
        <f t="shared" si="50"/>
        <v>3666523241</v>
      </c>
      <c r="Q109" s="166">
        <f t="shared" ref="Q109:Q111" si="52">+P109/I109</f>
        <v>0.5060651055376636</v>
      </c>
      <c r="AW109" s="118"/>
    </row>
    <row r="110" spans="1:49" s="130" customFormat="1" ht="109.5" customHeight="1" x14ac:dyDescent="0.3">
      <c r="A110" s="206" t="s">
        <v>136</v>
      </c>
      <c r="B110" s="207" t="s">
        <v>137</v>
      </c>
      <c r="C110" s="207">
        <v>3</v>
      </c>
      <c r="D110" s="207" t="s">
        <v>139</v>
      </c>
      <c r="E110" s="207">
        <v>1205008</v>
      </c>
      <c r="F110" s="208" t="s">
        <v>45</v>
      </c>
      <c r="G110" s="208"/>
      <c r="H110" s="164" t="s">
        <v>148</v>
      </c>
      <c r="I110" s="301">
        <f>+I111</f>
        <v>7245161148</v>
      </c>
      <c r="J110" s="301">
        <f>+J111</f>
        <v>6560843682.6000004</v>
      </c>
      <c r="K110" s="323">
        <f t="shared" si="49"/>
        <v>0.90554834441620347</v>
      </c>
      <c r="L110" s="173">
        <f>+L111</f>
        <v>12083333.329999924</v>
      </c>
      <c r="M110" s="173">
        <f t="shared" si="50"/>
        <v>672234132.07000005</v>
      </c>
      <c r="N110" s="301">
        <f t="shared" si="50"/>
        <v>3666523241</v>
      </c>
      <c r="O110" s="302">
        <f t="shared" si="51"/>
        <v>0.5060651055376636</v>
      </c>
      <c r="P110" s="301">
        <f t="shared" si="50"/>
        <v>3666523241</v>
      </c>
      <c r="Q110" s="303">
        <f t="shared" si="52"/>
        <v>0.5060651055376636</v>
      </c>
    </row>
    <row r="111" spans="1:49" ht="21.6" x14ac:dyDescent="0.3">
      <c r="A111" s="348" t="s">
        <v>136</v>
      </c>
      <c r="B111" s="184" t="s">
        <v>137</v>
      </c>
      <c r="C111" s="184">
        <v>3</v>
      </c>
      <c r="D111" s="184" t="s">
        <v>139</v>
      </c>
      <c r="E111" s="184">
        <v>1205008</v>
      </c>
      <c r="F111" s="349" t="s">
        <v>45</v>
      </c>
      <c r="G111" s="349" t="s">
        <v>45</v>
      </c>
      <c r="H111" s="167" t="s">
        <v>149</v>
      </c>
      <c r="I111" s="159">
        <f>+'EJ. DESAGREGADA'!T67</f>
        <v>7245161148</v>
      </c>
      <c r="J111" s="159">
        <f>+'EJ. DESAGREGADA'!X67</f>
        <v>6560843682.6000004</v>
      </c>
      <c r="K111" s="317">
        <f t="shared" si="49"/>
        <v>0.90554834441620347</v>
      </c>
      <c r="L111" s="159">
        <f>+'EJ. DESAGREGADA'!AB67</f>
        <v>12083333.329999924</v>
      </c>
      <c r="M111" s="159">
        <f>'EJ. DESAGREGADA'!W67</f>
        <v>672234132.07000005</v>
      </c>
      <c r="N111" s="159">
        <f>+'EJ. DESAGREGADA'!Y67</f>
        <v>3666523241</v>
      </c>
      <c r="O111" s="168">
        <f t="shared" si="51"/>
        <v>0.5060651055376636</v>
      </c>
      <c r="P111" s="159">
        <f>+'EJ. DESAGREGADA'!AA67</f>
        <v>3666523241</v>
      </c>
      <c r="Q111" s="169">
        <f t="shared" si="52"/>
        <v>0.5060651055376636</v>
      </c>
      <c r="AW111" s="118"/>
    </row>
    <row r="112" spans="1:49" ht="21.6" x14ac:dyDescent="0.3">
      <c r="A112" s="206">
        <v>1205</v>
      </c>
      <c r="B112" s="207">
        <v>800</v>
      </c>
      <c r="C112" s="207">
        <v>3</v>
      </c>
      <c r="D112" s="207" t="s">
        <v>139</v>
      </c>
      <c r="E112" s="207">
        <v>1205007</v>
      </c>
      <c r="F112" s="208"/>
      <c r="G112" s="208"/>
      <c r="H112" s="164" t="s">
        <v>144</v>
      </c>
      <c r="I112" s="173">
        <f>+I113</f>
        <v>1307935310</v>
      </c>
      <c r="J112" s="173">
        <f t="shared" ref="J112:P113" si="53">+J113</f>
        <v>1284367624</v>
      </c>
      <c r="K112" s="324">
        <f t="shared" si="53"/>
        <v>0.98198100026827784</v>
      </c>
      <c r="L112" s="173">
        <f t="shared" si="53"/>
        <v>3586331</v>
      </c>
      <c r="M112" s="173">
        <f t="shared" si="53"/>
        <v>19981355</v>
      </c>
      <c r="N112" s="173">
        <f t="shared" si="53"/>
        <v>983485382</v>
      </c>
      <c r="O112" s="173">
        <f t="shared" si="53"/>
        <v>0.75193732784842393</v>
      </c>
      <c r="P112" s="173">
        <f t="shared" si="53"/>
        <v>983485382</v>
      </c>
      <c r="Q112" s="166"/>
      <c r="AW112" s="118"/>
    </row>
    <row r="113" spans="1:49" s="130" customFormat="1" ht="79.95" customHeight="1" x14ac:dyDescent="0.3">
      <c r="A113" s="206">
        <v>1205</v>
      </c>
      <c r="B113" s="207">
        <v>800</v>
      </c>
      <c r="C113" s="207">
        <v>3</v>
      </c>
      <c r="D113" s="207" t="s">
        <v>139</v>
      </c>
      <c r="E113" s="207">
        <v>125007</v>
      </c>
      <c r="F113" s="208" t="s">
        <v>45</v>
      </c>
      <c r="G113" s="208"/>
      <c r="H113" s="164" t="s">
        <v>143</v>
      </c>
      <c r="I113" s="301">
        <f>+I114</f>
        <v>1307935310</v>
      </c>
      <c r="J113" s="301">
        <f t="shared" si="53"/>
        <v>1284367624</v>
      </c>
      <c r="K113" s="325">
        <f t="shared" si="53"/>
        <v>0.98198100026827784</v>
      </c>
      <c r="L113" s="301">
        <f t="shared" si="53"/>
        <v>3586331</v>
      </c>
      <c r="M113" s="173">
        <f t="shared" si="53"/>
        <v>19981355</v>
      </c>
      <c r="N113" s="301">
        <f t="shared" si="53"/>
        <v>983485382</v>
      </c>
      <c r="O113" s="301">
        <f t="shared" si="53"/>
        <v>0.75193732784842393</v>
      </c>
      <c r="P113" s="301">
        <f t="shared" si="53"/>
        <v>983485382</v>
      </c>
      <c r="Q113" s="303"/>
    </row>
    <row r="114" spans="1:49" x14ac:dyDescent="0.3">
      <c r="A114" s="203">
        <v>1205</v>
      </c>
      <c r="B114" s="204">
        <v>800</v>
      </c>
      <c r="C114" s="204">
        <v>3</v>
      </c>
      <c r="D114" s="204" t="s">
        <v>139</v>
      </c>
      <c r="E114" s="204">
        <v>125007</v>
      </c>
      <c r="F114" s="205" t="s">
        <v>45</v>
      </c>
      <c r="G114" s="205" t="s">
        <v>57</v>
      </c>
      <c r="H114" s="167" t="s">
        <v>150</v>
      </c>
      <c r="I114" s="159">
        <f>+'EJ. DESAGREGADA'!T68</f>
        <v>1307935310</v>
      </c>
      <c r="J114" s="159">
        <f>+'EJ. DESAGREGADA'!X68</f>
        <v>1284367624</v>
      </c>
      <c r="K114" s="317">
        <f t="shared" ref="K114" si="54">+J114/I114</f>
        <v>0.98198100026827784</v>
      </c>
      <c r="L114" s="159">
        <f>+'EJ. DESAGREGADA'!AB68</f>
        <v>3586331</v>
      </c>
      <c r="M114" s="159">
        <f>'EJ. DESAGREGADA'!W68</f>
        <v>19981355</v>
      </c>
      <c r="N114" s="159">
        <f>+'EJ. DESAGREGADA'!Y68</f>
        <v>983485382</v>
      </c>
      <c r="O114" s="168">
        <f t="shared" ref="O114" si="55">+N114/I114</f>
        <v>0.75193732784842393</v>
      </c>
      <c r="P114" s="159">
        <f>+'EJ. DESAGREGADA'!AA68</f>
        <v>983485382</v>
      </c>
      <c r="Q114" s="169">
        <f t="shared" ref="Q114" si="56">+P114/I114</f>
        <v>0.75193732784842393</v>
      </c>
      <c r="AW114" s="118"/>
    </row>
    <row r="115" spans="1:49" s="213" customFormat="1" ht="24" customHeight="1" thickBot="1" x14ac:dyDescent="0.35">
      <c r="A115" s="402" t="s">
        <v>151</v>
      </c>
      <c r="B115" s="403"/>
      <c r="C115" s="403"/>
      <c r="D115" s="403"/>
      <c r="E115" s="403"/>
      <c r="F115" s="403"/>
      <c r="G115" s="404"/>
      <c r="H115" s="209" t="s">
        <v>152</v>
      </c>
      <c r="I115" s="210">
        <f>+I101</f>
        <v>12266327000</v>
      </c>
      <c r="J115" s="210">
        <f>+J101</f>
        <v>10986220689.6</v>
      </c>
      <c r="K115" s="326">
        <f t="shared" si="43"/>
        <v>0.89564061757036151</v>
      </c>
      <c r="L115" s="210">
        <f>+L101</f>
        <v>19752997.659999847</v>
      </c>
      <c r="M115" s="210">
        <f>+M101</f>
        <v>1260353312.74</v>
      </c>
      <c r="N115" s="210">
        <f>+N101</f>
        <v>5171002752.04</v>
      </c>
      <c r="O115" s="211">
        <f t="shared" si="44"/>
        <v>0.42156081050505173</v>
      </c>
      <c r="P115" s="210">
        <f>+P101</f>
        <v>5171002752.04</v>
      </c>
      <c r="Q115" s="212">
        <f t="shared" si="45"/>
        <v>0.42156081050505173</v>
      </c>
      <c r="AW115" s="214"/>
    </row>
    <row r="116" spans="1:49" ht="11.4" thickBot="1" x14ac:dyDescent="0.35">
      <c r="A116" s="215"/>
      <c r="B116" s="215"/>
      <c r="C116" s="215"/>
      <c r="D116" s="215"/>
      <c r="E116" s="215"/>
      <c r="F116" s="215"/>
      <c r="G116" s="215"/>
      <c r="H116" s="216"/>
      <c r="I116" s="129"/>
      <c r="J116" s="129"/>
      <c r="K116" s="327"/>
      <c r="L116" s="217"/>
      <c r="M116" s="217"/>
      <c r="N116" s="217"/>
      <c r="O116" s="217"/>
      <c r="P116" s="217"/>
      <c r="Q116" s="217"/>
    </row>
    <row r="117" spans="1:49" s="130" customFormat="1" ht="24" x14ac:dyDescent="0.3">
      <c r="A117" s="215"/>
      <c r="B117" s="215"/>
      <c r="C117" s="215"/>
      <c r="D117" s="215"/>
      <c r="E117" s="215"/>
      <c r="F117" s="215"/>
      <c r="G117" s="215"/>
      <c r="H117" s="396" t="s">
        <v>153</v>
      </c>
      <c r="I117" s="397"/>
      <c r="J117" s="397"/>
      <c r="K117" s="397"/>
      <c r="L117" s="397"/>
      <c r="M117" s="397"/>
      <c r="N117" s="397"/>
      <c r="O117" s="397"/>
      <c r="P117" s="397"/>
      <c r="Q117" s="398"/>
      <c r="AT117" s="131"/>
    </row>
    <row r="118" spans="1:49" s="130" customFormat="1" ht="46.5" customHeight="1" x14ac:dyDescent="0.3">
      <c r="A118" s="215"/>
      <c r="B118" s="215"/>
      <c r="C118" s="215"/>
      <c r="D118" s="215"/>
      <c r="E118" s="215"/>
      <c r="F118" s="215"/>
      <c r="G118" s="215"/>
      <c r="H118" s="218"/>
      <c r="I118" s="219" t="s">
        <v>17</v>
      </c>
      <c r="J118" s="219" t="s">
        <v>18</v>
      </c>
      <c r="K118" s="328" t="s">
        <v>19</v>
      </c>
      <c r="L118" s="219" t="s">
        <v>20</v>
      </c>
      <c r="M118" s="219" t="s">
        <v>21</v>
      </c>
      <c r="N118" s="219" t="s">
        <v>22</v>
      </c>
      <c r="O118" s="219" t="s">
        <v>23</v>
      </c>
      <c r="P118" s="219" t="s">
        <v>24</v>
      </c>
      <c r="Q118" s="235" t="s">
        <v>25</v>
      </c>
      <c r="AW118" s="131"/>
    </row>
    <row r="119" spans="1:49" s="130" customFormat="1" x14ac:dyDescent="0.3">
      <c r="A119" s="215"/>
      <c r="B119" s="215"/>
      <c r="C119" s="215"/>
      <c r="D119" s="215"/>
      <c r="E119" s="215"/>
      <c r="F119" s="215"/>
      <c r="G119" s="215"/>
      <c r="H119" s="220" t="s">
        <v>26</v>
      </c>
      <c r="I119" s="145">
        <f>+I8-I36</f>
        <v>55154314113</v>
      </c>
      <c r="J119" s="145">
        <f>+J8</f>
        <v>46946705080.650002</v>
      </c>
      <c r="K119" s="320">
        <f>+J119/I119</f>
        <v>0.85118826760252564</v>
      </c>
      <c r="L119" s="145">
        <f>+L8</f>
        <v>8184609032.3500004</v>
      </c>
      <c r="M119" s="157">
        <f>+M8</f>
        <v>23000000</v>
      </c>
      <c r="N119" s="145">
        <f>+N8</f>
        <v>46911360275.650002</v>
      </c>
      <c r="O119" s="147">
        <f>+N119/I119</f>
        <v>0.85054743278174294</v>
      </c>
      <c r="P119" s="145">
        <f>+P8</f>
        <v>46911360275.650002</v>
      </c>
      <c r="Q119" s="148">
        <f>+P119/I119</f>
        <v>0.85054743278174294</v>
      </c>
      <c r="AW119" s="131"/>
    </row>
    <row r="120" spans="1:49" s="130" customFormat="1" x14ac:dyDescent="0.3">
      <c r="A120" s="215"/>
      <c r="B120" s="215"/>
      <c r="C120" s="215"/>
      <c r="D120" s="215"/>
      <c r="E120" s="215"/>
      <c r="F120" s="215"/>
      <c r="G120" s="215"/>
      <c r="H120" s="220" t="s">
        <v>154</v>
      </c>
      <c r="I120" s="145">
        <f>+I37</f>
        <v>23019580000</v>
      </c>
      <c r="J120" s="145">
        <f>+J37</f>
        <v>20600489338.59</v>
      </c>
      <c r="K120" s="320">
        <f t="shared" ref="K120:K122" si="57">+J120/I120</f>
        <v>0.8949116073616461</v>
      </c>
      <c r="L120" s="145">
        <f>+L37</f>
        <v>2187072636.9099989</v>
      </c>
      <c r="M120" s="157">
        <f>+M37</f>
        <v>232018024.5</v>
      </c>
      <c r="N120" s="145">
        <f>+N37</f>
        <v>16014499321.280001</v>
      </c>
      <c r="O120" s="147">
        <f t="shared" ref="O120:O122" si="58">+N120/I120</f>
        <v>0.69569033497917865</v>
      </c>
      <c r="P120" s="145">
        <f>+P37</f>
        <v>16014499321.280001</v>
      </c>
      <c r="Q120" s="148">
        <f t="shared" ref="Q120:Q122" si="59">+P120/I120</f>
        <v>0.69569033497917865</v>
      </c>
      <c r="AW120" s="131"/>
    </row>
    <row r="121" spans="1:49" s="130" customFormat="1" x14ac:dyDescent="0.3">
      <c r="A121" s="215"/>
      <c r="B121" s="215"/>
      <c r="C121" s="215"/>
      <c r="D121" s="215"/>
      <c r="E121" s="215"/>
      <c r="F121" s="215"/>
      <c r="G121" s="215"/>
      <c r="H121" s="220" t="s">
        <v>116</v>
      </c>
      <c r="I121" s="145">
        <f>+I85-I89</f>
        <v>104679345544</v>
      </c>
      <c r="J121" s="145">
        <f>+J85</f>
        <v>98374946072.380005</v>
      </c>
      <c r="K121" s="320">
        <f t="shared" si="57"/>
        <v>0.93977417953028697</v>
      </c>
      <c r="L121" s="145">
        <f>+L85</f>
        <v>3676632882.5800018</v>
      </c>
      <c r="M121" s="157">
        <f>+M85</f>
        <v>2627766588.8400002</v>
      </c>
      <c r="N121" s="145">
        <f>+N85</f>
        <v>62860158017.18</v>
      </c>
      <c r="O121" s="147">
        <f t="shared" si="58"/>
        <v>0.60050201585142615</v>
      </c>
      <c r="P121" s="145">
        <f>+P85</f>
        <v>62860158017.18</v>
      </c>
      <c r="Q121" s="148">
        <f t="shared" si="59"/>
        <v>0.60050201585142615</v>
      </c>
      <c r="AW121" s="131"/>
    </row>
    <row r="122" spans="1:49" s="130" customFormat="1" x14ac:dyDescent="0.3">
      <c r="A122" s="215"/>
      <c r="B122" s="215"/>
      <c r="C122" s="215"/>
      <c r="D122" s="215"/>
      <c r="E122" s="215"/>
      <c r="F122" s="215"/>
      <c r="G122" s="215"/>
      <c r="H122" s="220" t="s">
        <v>155</v>
      </c>
      <c r="I122" s="145">
        <f>+I97</f>
        <v>299100000</v>
      </c>
      <c r="J122" s="145">
        <f>+J97</f>
        <v>293801320</v>
      </c>
      <c r="K122" s="320">
        <f t="shared" si="57"/>
        <v>0.98228458709461719</v>
      </c>
      <c r="L122" s="145">
        <f>+L97</f>
        <v>0</v>
      </c>
      <c r="M122" s="157">
        <f>+M97</f>
        <v>5298680</v>
      </c>
      <c r="N122" s="145">
        <f>+N97</f>
        <v>293801320</v>
      </c>
      <c r="O122" s="147">
        <f t="shared" si="58"/>
        <v>0.98228458709461719</v>
      </c>
      <c r="P122" s="145">
        <f>+P97</f>
        <v>293801320</v>
      </c>
      <c r="Q122" s="148">
        <f t="shared" si="59"/>
        <v>0.98228458709461719</v>
      </c>
      <c r="AW122" s="131"/>
    </row>
    <row r="123" spans="1:49" s="130" customFormat="1" x14ac:dyDescent="0.3">
      <c r="A123" s="215"/>
      <c r="B123" s="215"/>
      <c r="C123" s="215"/>
      <c r="D123" s="215"/>
      <c r="E123" s="215"/>
      <c r="F123" s="215"/>
      <c r="G123" s="215"/>
      <c r="H123" s="221" t="s">
        <v>135</v>
      </c>
      <c r="I123" s="222">
        <f>SUM(I119:I122)</f>
        <v>183152339657</v>
      </c>
      <c r="J123" s="222">
        <f>SUM(J119:J122)</f>
        <v>166215941811.62</v>
      </c>
      <c r="K123" s="329">
        <f>+J123/I123</f>
        <v>0.9075283565741078</v>
      </c>
      <c r="L123" s="222">
        <f>SUM(L119:L122)</f>
        <v>14048314551.84</v>
      </c>
      <c r="M123" s="222">
        <f t="shared" ref="M123:P123" si="60">SUM(M119:M122)</f>
        <v>2888083293.3400002</v>
      </c>
      <c r="N123" s="222">
        <f t="shared" si="60"/>
        <v>126079818934.11</v>
      </c>
      <c r="O123" s="223">
        <f>+N123/I123</f>
        <v>0.68838770594045906</v>
      </c>
      <c r="P123" s="222">
        <f t="shared" si="60"/>
        <v>126079818934.11</v>
      </c>
      <c r="Q123" s="236">
        <f>+P123/I123</f>
        <v>0.68838770594045906</v>
      </c>
      <c r="AW123" s="131"/>
    </row>
    <row r="124" spans="1:49" x14ac:dyDescent="0.3">
      <c r="A124" s="215"/>
      <c r="B124" s="215"/>
      <c r="C124" s="215"/>
      <c r="D124" s="215"/>
      <c r="E124" s="215"/>
      <c r="F124" s="215"/>
      <c r="G124" s="215"/>
      <c r="H124" s="221" t="s">
        <v>156</v>
      </c>
      <c r="I124" s="222">
        <f>+I115</f>
        <v>12266327000</v>
      </c>
      <c r="J124" s="222">
        <f>+J115</f>
        <v>10986220689.6</v>
      </c>
      <c r="K124" s="329">
        <f>+J124/I124</f>
        <v>0.89564061757036151</v>
      </c>
      <c r="L124" s="222">
        <f>+L115</f>
        <v>19752997.659999847</v>
      </c>
      <c r="M124" s="222">
        <f t="shared" ref="M124:P124" si="61">+M115</f>
        <v>1260353312.74</v>
      </c>
      <c r="N124" s="222">
        <f t="shared" si="61"/>
        <v>5171002752.04</v>
      </c>
      <c r="O124" s="223">
        <f>+N124/I124</f>
        <v>0.42156081050505173</v>
      </c>
      <c r="P124" s="222">
        <f t="shared" si="61"/>
        <v>5171002752.04</v>
      </c>
      <c r="Q124" s="236">
        <f>+P124/I124</f>
        <v>0.42156081050505173</v>
      </c>
    </row>
    <row r="125" spans="1:49" ht="14.4" thickBot="1" x14ac:dyDescent="0.35">
      <c r="A125" s="215"/>
      <c r="B125" s="215"/>
      <c r="C125" s="215"/>
      <c r="D125" s="215"/>
      <c r="E125" s="215"/>
      <c r="F125" s="215"/>
      <c r="G125" s="215"/>
      <c r="H125" s="242" t="s">
        <v>157</v>
      </c>
      <c r="I125" s="210">
        <f>+I123+I124</f>
        <v>195418666657</v>
      </c>
      <c r="J125" s="210">
        <f t="shared" ref="J125:P125" si="62">+J123+J124</f>
        <v>177202162501.22</v>
      </c>
      <c r="K125" s="326">
        <f>+J125/I125</f>
        <v>0.90678216944467382</v>
      </c>
      <c r="L125" s="210">
        <f>+L123+L124</f>
        <v>14068067549.5</v>
      </c>
      <c r="M125" s="210">
        <f t="shared" si="62"/>
        <v>4148436606.0799999</v>
      </c>
      <c r="N125" s="210">
        <f t="shared" si="62"/>
        <v>131250821686.14999</v>
      </c>
      <c r="O125" s="211">
        <f>+N125/I125</f>
        <v>0.67163912195001418</v>
      </c>
      <c r="P125" s="210">
        <f t="shared" si="62"/>
        <v>131250821686.14999</v>
      </c>
      <c r="Q125" s="211">
        <f>+P125/I125</f>
        <v>0.67163912195001418</v>
      </c>
    </row>
    <row r="126" spans="1:49" x14ac:dyDescent="0.3">
      <c r="A126" s="399" t="s">
        <v>158</v>
      </c>
      <c r="B126" s="399"/>
      <c r="C126" s="399"/>
      <c r="D126" s="399"/>
      <c r="E126" s="399"/>
      <c r="F126" s="399"/>
      <c r="G126" s="215"/>
      <c r="H126" s="224"/>
      <c r="I126" s="176"/>
      <c r="J126" s="176"/>
      <c r="K126" s="330"/>
      <c r="L126" s="176"/>
      <c r="M126" s="129"/>
      <c r="N126" s="176"/>
      <c r="O126" s="176"/>
      <c r="P126" s="176"/>
      <c r="Q126" s="176"/>
    </row>
    <row r="127" spans="1:49" x14ac:dyDescent="0.3">
      <c r="B127" s="215"/>
      <c r="C127" s="215"/>
      <c r="D127" s="215"/>
      <c r="E127" s="215"/>
      <c r="F127" s="215"/>
      <c r="G127" s="215"/>
      <c r="H127" s="224"/>
      <c r="I127" s="225"/>
      <c r="J127" s="176"/>
      <c r="K127" s="330"/>
      <c r="L127" s="176"/>
      <c r="M127" s="129"/>
      <c r="N127" s="176"/>
      <c r="O127" s="176"/>
      <c r="P127" s="176"/>
      <c r="Q127" s="176"/>
      <c r="AV127" s="123"/>
      <c r="AW127" s="118"/>
    </row>
    <row r="128" spans="1:49" x14ac:dyDescent="0.3">
      <c r="A128" s="215"/>
      <c r="B128" s="215"/>
      <c r="C128" s="215"/>
      <c r="D128" s="215"/>
      <c r="E128" s="215"/>
      <c r="F128" s="215"/>
      <c r="G128" s="215"/>
      <c r="H128" s="224"/>
      <c r="I128" s="176"/>
      <c r="J128" s="176"/>
      <c r="K128" s="330"/>
      <c r="L128" s="176"/>
      <c r="M128" s="129"/>
      <c r="N128" s="176"/>
      <c r="O128" s="176"/>
      <c r="P128" s="176"/>
      <c r="Q128" s="176"/>
    </row>
    <row r="129" spans="1:49" x14ac:dyDescent="0.3">
      <c r="A129" s="215"/>
      <c r="B129" s="215"/>
      <c r="C129" s="215"/>
      <c r="D129" s="215"/>
      <c r="E129" s="215"/>
      <c r="F129" s="215"/>
      <c r="G129" s="215"/>
      <c r="H129" s="224"/>
      <c r="I129" s="176"/>
      <c r="J129" s="176"/>
      <c r="K129" s="330"/>
      <c r="L129" s="176"/>
      <c r="M129" s="129"/>
      <c r="N129" s="176"/>
      <c r="O129" s="176"/>
      <c r="P129" s="176"/>
      <c r="Q129" s="176"/>
      <c r="AW129" s="118"/>
    </row>
    <row r="130" spans="1:49" x14ac:dyDescent="0.3">
      <c r="A130" s="215"/>
      <c r="B130" s="215"/>
      <c r="C130" s="215"/>
      <c r="D130" s="215"/>
      <c r="E130" s="215"/>
      <c r="F130" s="215"/>
      <c r="G130" s="215"/>
      <c r="H130" s="224"/>
      <c r="I130" s="176"/>
      <c r="J130" s="176"/>
      <c r="K130" s="330"/>
      <c r="L130" s="176"/>
      <c r="M130" s="129"/>
      <c r="N130" s="176"/>
      <c r="O130" s="176"/>
      <c r="P130" s="176"/>
      <c r="Q130" s="176"/>
      <c r="AW130" s="118"/>
    </row>
    <row r="131" spans="1:49" x14ac:dyDescent="0.3">
      <c r="A131" s="215"/>
      <c r="B131" s="215"/>
      <c r="C131" s="215"/>
      <c r="D131" s="215"/>
      <c r="E131" s="215"/>
      <c r="F131" s="215"/>
      <c r="G131" s="215"/>
      <c r="H131" s="224"/>
      <c r="I131" s="176"/>
      <c r="J131" s="176"/>
      <c r="K131" s="330"/>
      <c r="L131" s="176"/>
      <c r="M131" s="129"/>
      <c r="N131" s="176"/>
      <c r="O131" s="176"/>
      <c r="P131" s="176"/>
      <c r="Q131" s="176"/>
      <c r="AW131" s="118"/>
    </row>
    <row r="132" spans="1:49" x14ac:dyDescent="0.3">
      <c r="A132" s="215"/>
      <c r="B132" s="215"/>
      <c r="C132" s="215"/>
      <c r="D132" s="215"/>
      <c r="E132" s="215"/>
      <c r="F132" s="215"/>
      <c r="G132" s="215"/>
      <c r="H132" s="224"/>
      <c r="I132" s="176"/>
      <c r="J132" s="176"/>
      <c r="K132" s="330"/>
      <c r="L132" s="176"/>
      <c r="M132" s="129"/>
      <c r="N132" s="176"/>
      <c r="O132" s="176"/>
      <c r="P132" s="176"/>
      <c r="Q132" s="176"/>
      <c r="AV132" s="123"/>
      <c r="AW132" s="118"/>
    </row>
    <row r="133" spans="1:49" x14ac:dyDescent="0.3">
      <c r="A133" s="215"/>
      <c r="B133" s="215"/>
      <c r="C133" s="215"/>
      <c r="D133" s="215"/>
      <c r="E133" s="215"/>
      <c r="F133" s="215"/>
      <c r="G133" s="215"/>
      <c r="H133" s="224"/>
      <c r="I133" s="176"/>
      <c r="J133" s="176"/>
      <c r="K133" s="330"/>
      <c r="L133" s="176"/>
      <c r="M133" s="129"/>
      <c r="N133" s="176"/>
      <c r="O133" s="176"/>
      <c r="P133" s="176"/>
      <c r="Q133" s="176"/>
    </row>
    <row r="134" spans="1:49" x14ac:dyDescent="0.3">
      <c r="I134" s="118"/>
      <c r="J134" s="118"/>
      <c r="K134" s="331"/>
      <c r="L134" s="226"/>
      <c r="N134" s="118"/>
      <c r="O134" s="118"/>
      <c r="P134" s="118"/>
      <c r="Q134" s="118"/>
    </row>
    <row r="135" spans="1:49" x14ac:dyDescent="0.3">
      <c r="A135" s="389"/>
      <c r="B135" s="389"/>
      <c r="C135" s="389"/>
      <c r="D135" s="389"/>
      <c r="E135" s="389"/>
      <c r="F135" s="389"/>
      <c r="G135" s="389"/>
      <c r="H135" s="390"/>
      <c r="I135" s="391"/>
      <c r="J135" s="391"/>
      <c r="K135" s="391"/>
      <c r="L135" s="391"/>
      <c r="M135" s="391"/>
      <c r="N135" s="392"/>
      <c r="O135" s="392"/>
      <c r="P135" s="393"/>
      <c r="Q135" s="393"/>
    </row>
    <row r="136" spans="1:49" ht="15" x14ac:dyDescent="0.3">
      <c r="A136" s="388" t="s">
        <v>159</v>
      </c>
      <c r="B136" s="388"/>
      <c r="C136" s="388"/>
      <c r="D136" s="388"/>
      <c r="E136" s="388"/>
      <c r="F136" s="388"/>
      <c r="G136" s="388"/>
      <c r="H136" s="388"/>
      <c r="I136" s="388"/>
      <c r="J136" s="388"/>
      <c r="K136" s="388"/>
      <c r="L136" s="388"/>
      <c r="M136" s="388"/>
      <c r="N136" s="388"/>
      <c r="O136" s="388"/>
      <c r="P136" s="388"/>
      <c r="Q136" s="388"/>
    </row>
    <row r="138" spans="1:49" x14ac:dyDescent="0.3">
      <c r="I138" s="227"/>
      <c r="J138" s="227"/>
      <c r="K138" s="332"/>
      <c r="L138" s="228"/>
      <c r="M138" s="309"/>
    </row>
    <row r="139" spans="1:49" x14ac:dyDescent="0.3">
      <c r="H139" s="229"/>
      <c r="I139" s="227"/>
      <c r="J139" s="227"/>
      <c r="K139" s="332"/>
      <c r="L139" s="227"/>
      <c r="M139" s="309"/>
    </row>
    <row r="141" spans="1:49" x14ac:dyDescent="0.3">
      <c r="H141" s="229"/>
      <c r="I141" s="227"/>
      <c r="J141" s="227"/>
      <c r="K141" s="332"/>
      <c r="L141" s="227"/>
      <c r="M141" s="309"/>
    </row>
    <row r="142" spans="1:49" x14ac:dyDescent="0.3">
      <c r="H142" s="229"/>
      <c r="I142" s="227"/>
      <c r="J142" s="227"/>
      <c r="K142" s="332"/>
      <c r="L142" s="227"/>
      <c r="M142" s="309"/>
    </row>
    <row r="143" spans="1:49" x14ac:dyDescent="0.3">
      <c r="H143" s="230"/>
      <c r="J143" s="227"/>
      <c r="K143" s="332"/>
      <c r="L143" s="227"/>
      <c r="M143" s="309"/>
    </row>
    <row r="144" spans="1:49" x14ac:dyDescent="0.3">
      <c r="H144" s="230"/>
      <c r="J144" s="227"/>
      <c r="K144" s="332"/>
    </row>
    <row r="152" spans="2:7" x14ac:dyDescent="0.3">
      <c r="B152" s="231"/>
      <c r="C152" s="231"/>
      <c r="D152" s="231"/>
      <c r="E152" s="231"/>
      <c r="F152" s="231"/>
      <c r="G152" s="231"/>
    </row>
    <row r="153" spans="2:7" x14ac:dyDescent="0.3">
      <c r="B153" s="231"/>
      <c r="C153" s="231"/>
      <c r="D153" s="231"/>
      <c r="E153" s="231"/>
      <c r="F153" s="232"/>
      <c r="G153" s="232"/>
    </row>
    <row r="154" spans="2:7" x14ac:dyDescent="0.3">
      <c r="B154" s="233"/>
      <c r="C154" s="233"/>
      <c r="D154" s="232"/>
      <c r="E154" s="232"/>
      <c r="F154" s="234"/>
      <c r="G154" s="234"/>
    </row>
    <row r="155" spans="2:7" x14ac:dyDescent="0.3">
      <c r="B155" s="233"/>
      <c r="C155" s="231"/>
      <c r="D155" s="234"/>
      <c r="E155" s="234"/>
    </row>
  </sheetData>
  <mergeCells count="27"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  <mergeCell ref="A136:Q136"/>
    <mergeCell ref="A135:Q135"/>
    <mergeCell ref="M6:M7"/>
    <mergeCell ref="H117:Q117"/>
    <mergeCell ref="A126:F126"/>
    <mergeCell ref="D6:D7"/>
    <mergeCell ref="E6:E7"/>
    <mergeCell ref="F6:F7"/>
    <mergeCell ref="G6:G7"/>
    <mergeCell ref="A115:G115"/>
    <mergeCell ref="A100:G100"/>
  </mergeCells>
  <printOptions horizontalCentered="1"/>
  <pageMargins left="0.62992125984251968" right="0" top="0.27559055118110237" bottom="0.35433070866141736" header="0.98425196850393704" footer="0"/>
  <pageSetup scale="47" fitToHeight="0" orientation="landscape" r:id="rId1"/>
  <headerFooter alignWithMargins="0">
    <oddFooter>&amp;LGF-F-17 Versión 002.</oddFooter>
  </headerFooter>
  <ignoredErrors>
    <ignoredError sqref="A97:C99 A85:D88 A9:E35 A101:B102 C95 A90:D93 A107:C107 A105:C105 A106:C106 A108:C108 A103:C103 E103:G103 A104:C104 E104:G104 E105:G105 E106 E107:G107 E108:F108 A109:C109 E109:G109 A110:C110 E110:G110 A111:C111 E111:G111" numberStoredAsText="1"/>
    <ignoredError sqref="K8:K15 K90:K91 O90:O91 Q90:Q91 O44:O45 Q44:Q46 K57 O57 Q57 K68 O68 Q68 K62 Q62 K72 O72 Q72 K79 O79 Q79 K85:K87 Q85:Q87 O83 O85:O87 Q97:Q98 O8:O35 Q37 Q83 Q94:Q95 O100:O101 K100:K101 Q115 K115 O115 N104:O104 J104:K104 K49 K88 K119:K125 O119:O125 Q119:Q124 I103:P103 O88 I106:Q107 O49 K94:K98 K44:K46 O94:O98 K105 O105 Q100:Q105 K108:K111 O108:O111 Q108:Q111 K102 K37 K17:K35 Q8:Q35 Q88 O10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opLeftCell="A3" zoomScale="96" zoomScaleNormal="96" workbookViewId="0">
      <selection activeCell="J38" sqref="J38"/>
    </sheetView>
  </sheetViews>
  <sheetFormatPr baseColWidth="10" defaultColWidth="11.44140625" defaultRowHeight="12" customHeight="1" x14ac:dyDescent="0.3"/>
  <cols>
    <col min="1" max="1" width="5" style="24" customWidth="1"/>
    <col min="2" max="2" width="5.33203125" style="24" customWidth="1"/>
    <col min="3" max="3" width="5" style="24" customWidth="1"/>
    <col min="4" max="5" width="7.44140625" style="24" customWidth="1"/>
    <col min="6" max="6" width="5.5546875" style="24" customWidth="1"/>
    <col min="7" max="7" width="7.5546875" style="24" customWidth="1"/>
    <col min="8" max="8" width="65.88671875" style="24" bestFit="1" customWidth="1"/>
    <col min="9" max="9" width="24" style="26" customWidth="1"/>
    <col min="10" max="10" width="25.44140625" style="26" customWidth="1"/>
    <col min="11" max="11" width="22.109375" style="24" customWidth="1"/>
    <col min="12" max="12" width="22" style="26" customWidth="1"/>
    <col min="13" max="13" width="25.5546875" style="26" customWidth="1"/>
    <col min="14" max="14" width="23.109375" style="27" customWidth="1"/>
    <col min="15" max="15" width="14" style="95" bestFit="1" customWidth="1"/>
    <col min="16" max="16" width="16" style="24" bestFit="1" customWidth="1"/>
    <col min="17" max="17" width="13" style="24" bestFit="1" customWidth="1"/>
    <col min="18" max="18" width="7.6640625" style="24" customWidth="1"/>
    <col min="19" max="19" width="15.88671875" style="25" bestFit="1" customWidth="1"/>
    <col min="20" max="16384" width="11.44140625" style="24"/>
  </cols>
  <sheetData>
    <row r="2" spans="1:19" s="253" customFormat="1" ht="27" customHeight="1" x14ac:dyDescent="0.3">
      <c r="A2" s="425" t="s">
        <v>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252"/>
      <c r="S2" s="254"/>
    </row>
    <row r="3" spans="1:19" s="253" customFormat="1" ht="27" customHeight="1" x14ac:dyDescent="0.3">
      <c r="A3" s="425" t="str">
        <f>+'EJECUCION AGENCIA'!A4:M4</f>
        <v>CON CORTE A: 30 DE NOVIEMBRE DE 2025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252"/>
      <c r="S3" s="254"/>
    </row>
    <row r="4" spans="1:19" s="253" customFormat="1" ht="27" customHeight="1" x14ac:dyDescent="0.3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S4" s="254"/>
    </row>
    <row r="5" spans="1:19" ht="17.25" customHeight="1" thickBot="1" x14ac:dyDescent="0.3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23"/>
    </row>
    <row r="6" spans="1:19" ht="12" customHeight="1" x14ac:dyDescent="0.3">
      <c r="A6" s="426" t="s">
        <v>0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8"/>
    </row>
    <row r="7" spans="1:19" ht="20.25" customHeight="1" thickBot="1" x14ac:dyDescent="0.35">
      <c r="A7" s="429"/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1"/>
      <c r="P7" s="26"/>
    </row>
    <row r="8" spans="1:19" ht="18" customHeight="1" x14ac:dyDescent="0.3">
      <c r="A8" s="442" t="s">
        <v>9</v>
      </c>
      <c r="B8" s="444" t="s">
        <v>10</v>
      </c>
      <c r="C8" s="444" t="s">
        <v>11</v>
      </c>
      <c r="D8" s="444" t="s">
        <v>12</v>
      </c>
      <c r="E8" s="444" t="s">
        <v>13</v>
      </c>
      <c r="F8" s="444" t="s">
        <v>14</v>
      </c>
      <c r="G8" s="444" t="s">
        <v>15</v>
      </c>
      <c r="H8" s="450" t="s">
        <v>160</v>
      </c>
      <c r="I8" s="450" t="s">
        <v>161</v>
      </c>
      <c r="J8" s="456" t="s">
        <v>162</v>
      </c>
      <c r="K8" s="456" t="s">
        <v>163</v>
      </c>
      <c r="L8" s="452" t="s">
        <v>22</v>
      </c>
      <c r="M8" s="452" t="s">
        <v>24</v>
      </c>
      <c r="N8" s="452" t="s">
        <v>164</v>
      </c>
      <c r="O8" s="454" t="s">
        <v>165</v>
      </c>
      <c r="P8" s="446" t="s">
        <v>166</v>
      </c>
      <c r="Q8" s="448" t="s">
        <v>167</v>
      </c>
    </row>
    <row r="9" spans="1:19" ht="18" customHeight="1" x14ac:dyDescent="0.3">
      <c r="A9" s="443"/>
      <c r="B9" s="445"/>
      <c r="C9" s="445"/>
      <c r="D9" s="445"/>
      <c r="E9" s="445"/>
      <c r="F9" s="445"/>
      <c r="G9" s="445"/>
      <c r="H9" s="451"/>
      <c r="I9" s="451"/>
      <c r="J9" s="457"/>
      <c r="K9" s="457"/>
      <c r="L9" s="453"/>
      <c r="M9" s="453"/>
      <c r="N9" s="453"/>
      <c r="O9" s="455"/>
      <c r="P9" s="447"/>
      <c r="Q9" s="449"/>
    </row>
    <row r="10" spans="1:19" ht="26.25" customHeight="1" x14ac:dyDescent="0.3">
      <c r="A10" s="83">
        <v>1</v>
      </c>
      <c r="B10" s="78"/>
      <c r="C10" s="76"/>
      <c r="D10" s="76"/>
      <c r="E10" s="76"/>
      <c r="F10" s="76"/>
      <c r="G10" s="77"/>
      <c r="H10" s="70" t="s">
        <v>26</v>
      </c>
      <c r="I10" s="72">
        <v>66681300000</v>
      </c>
      <c r="J10" s="72">
        <f t="shared" ref="J10:M10" si="0">SUM(J11:J13)</f>
        <v>46946705080.650002</v>
      </c>
      <c r="K10" s="72">
        <f t="shared" si="0"/>
        <v>8184609032.3500004</v>
      </c>
      <c r="L10" s="72">
        <f t="shared" si="0"/>
        <v>46911360275.650002</v>
      </c>
      <c r="M10" s="72">
        <f t="shared" si="0"/>
        <v>46911360275.650002</v>
      </c>
      <c r="N10" s="72">
        <f>SUM(N11:N13)</f>
        <v>23000000</v>
      </c>
      <c r="O10" s="67">
        <f>+J10/I10</f>
        <v>0.70404603810438615</v>
      </c>
      <c r="P10" s="243">
        <f t="shared" ref="P10:P15" si="1">+L10/I10</f>
        <v>0.70351598237661839</v>
      </c>
      <c r="Q10" s="67">
        <f t="shared" ref="Q10:Q15" si="2">+M10/I10</f>
        <v>0.70351598237661839</v>
      </c>
    </row>
    <row r="11" spans="1:19" ht="26.25" customHeight="1" x14ac:dyDescent="0.3">
      <c r="A11" s="45" t="s">
        <v>27</v>
      </c>
      <c r="B11" s="30" t="s">
        <v>27</v>
      </c>
      <c r="C11" s="30" t="s">
        <v>27</v>
      </c>
      <c r="D11" s="30"/>
      <c r="E11" s="30"/>
      <c r="F11" s="30"/>
      <c r="G11" s="35"/>
      <c r="H11" s="36" t="s">
        <v>29</v>
      </c>
      <c r="I11" s="33">
        <v>40005200000</v>
      </c>
      <c r="J11" s="32">
        <f>+'EJECUCION AGENCIA'!J10</f>
        <v>31733030685</v>
      </c>
      <c r="K11" s="32">
        <f>+'EJECUCION AGENCIA'!L10</f>
        <v>6053933945</v>
      </c>
      <c r="L11" s="33">
        <f>+'EJECUCION AGENCIA'!N10</f>
        <v>31700703742</v>
      </c>
      <c r="M11" s="33">
        <f>+'EJECUCION AGENCIA'!P10</f>
        <v>31700703742</v>
      </c>
      <c r="N11" s="37">
        <f>+'EJECUCION AGENCIA'!M10</f>
        <v>23000000</v>
      </c>
      <c r="O11" s="255">
        <f>+J11/I11</f>
        <v>0.79322264818073651</v>
      </c>
      <c r="P11" s="244">
        <f t="shared" si="1"/>
        <v>0.7924145796546449</v>
      </c>
      <c r="Q11" s="38">
        <f t="shared" si="2"/>
        <v>0.7924145796546449</v>
      </c>
      <c r="R11" s="26"/>
    </row>
    <row r="12" spans="1:19" ht="26.25" customHeight="1" x14ac:dyDescent="0.3">
      <c r="A12" s="45" t="s">
        <v>27</v>
      </c>
      <c r="B12" s="30" t="s">
        <v>27</v>
      </c>
      <c r="C12" s="30" t="s">
        <v>45</v>
      </c>
      <c r="D12" s="35"/>
      <c r="E12" s="35"/>
      <c r="F12" s="35"/>
      <c r="G12" s="35"/>
      <c r="H12" s="39" t="s">
        <v>46</v>
      </c>
      <c r="I12" s="33">
        <f>+'EJECUCION AGENCIA'!I19</f>
        <v>13920200000</v>
      </c>
      <c r="J12" s="32">
        <f>+'EJECUCION AGENCIA'!J19</f>
        <v>12227420340.65</v>
      </c>
      <c r="K12" s="32">
        <f>+'EJECUCION AGENCIA'!L19</f>
        <v>1692779659.3499999</v>
      </c>
      <c r="L12" s="33">
        <f>+'EJECUCION AGENCIA'!N19</f>
        <v>12227420340.65</v>
      </c>
      <c r="M12" s="33">
        <f>+'EJECUCION AGENCIA'!P19</f>
        <v>12227420340.65</v>
      </c>
      <c r="N12" s="37">
        <f>+'EJECUCION AGENCIA'!M19</f>
        <v>0</v>
      </c>
      <c r="O12" s="255">
        <f>+J12/I12</f>
        <v>0.87839401306374909</v>
      </c>
      <c r="P12" s="244">
        <f t="shared" si="1"/>
        <v>0.87839401306374909</v>
      </c>
      <c r="Q12" s="38">
        <f t="shared" si="2"/>
        <v>0.87839401306374909</v>
      </c>
      <c r="R12" s="26"/>
    </row>
    <row r="13" spans="1:19" ht="26.25" customHeight="1" x14ac:dyDescent="0.3">
      <c r="A13" s="45" t="s">
        <v>27</v>
      </c>
      <c r="B13" s="30" t="s">
        <v>27</v>
      </c>
      <c r="C13" s="30" t="s">
        <v>57</v>
      </c>
      <c r="D13" s="35"/>
      <c r="E13" s="35"/>
      <c r="F13" s="35"/>
      <c r="G13" s="35"/>
      <c r="H13" s="39" t="s">
        <v>58</v>
      </c>
      <c r="I13" s="33">
        <v>4461400000</v>
      </c>
      <c r="J13" s="32">
        <f>+'EJECUCION AGENCIA'!J27</f>
        <v>2986254055</v>
      </c>
      <c r="K13" s="32">
        <f>+'EJECUCION AGENCIA'!L27</f>
        <v>437895428</v>
      </c>
      <c r="L13" s="33">
        <f>+'EJECUCION AGENCIA'!N27</f>
        <v>2983236193</v>
      </c>
      <c r="M13" s="32">
        <f>+'EJECUCION AGENCIA'!P27</f>
        <v>2983236193</v>
      </c>
      <c r="N13" s="37">
        <f>+'EJECUCION AGENCIA'!M27</f>
        <v>0</v>
      </c>
      <c r="O13" s="255">
        <f>+J13/I13</f>
        <v>0.66935357847312504</v>
      </c>
      <c r="P13" s="244">
        <f t="shared" si="1"/>
        <v>0.66867714013538349</v>
      </c>
      <c r="Q13" s="38">
        <f t="shared" si="2"/>
        <v>0.66867714013538349</v>
      </c>
      <c r="R13" s="26"/>
    </row>
    <row r="14" spans="1:19" ht="26.25" customHeight="1" x14ac:dyDescent="0.3">
      <c r="A14" s="45" t="s">
        <v>27</v>
      </c>
      <c r="B14" s="30" t="s">
        <v>27</v>
      </c>
      <c r="C14" s="334" t="s">
        <v>121</v>
      </c>
      <c r="D14" s="35"/>
      <c r="E14" s="35"/>
      <c r="F14" s="35"/>
      <c r="G14" s="35"/>
      <c r="H14" s="39" t="s">
        <v>70</v>
      </c>
      <c r="I14" s="33">
        <f>+'EJECUCION AGENCIA'!I36</f>
        <v>8294500000</v>
      </c>
      <c r="J14" s="32"/>
      <c r="K14" s="32"/>
      <c r="L14" s="33"/>
      <c r="M14" s="32"/>
      <c r="N14" s="37"/>
      <c r="O14" s="255"/>
      <c r="P14" s="244"/>
      <c r="Q14" s="38"/>
      <c r="R14" s="26"/>
    </row>
    <row r="15" spans="1:19" s="23" customFormat="1" ht="26.25" customHeight="1" x14ac:dyDescent="0.3">
      <c r="A15" s="84" t="s">
        <v>45</v>
      </c>
      <c r="B15" s="79"/>
      <c r="C15" s="79"/>
      <c r="D15" s="79"/>
      <c r="E15" s="79"/>
      <c r="F15" s="79"/>
      <c r="G15" s="80"/>
      <c r="H15" s="70" t="s">
        <v>71</v>
      </c>
      <c r="I15" s="68">
        <f>SUM(I16:I17)</f>
        <v>23832000000</v>
      </c>
      <c r="J15" s="68">
        <f>SUM(J16:J17)</f>
        <v>20600489338.59</v>
      </c>
      <c r="K15" s="68">
        <f>SUM(K16:K17)</f>
        <v>2187072636.9099989</v>
      </c>
      <c r="L15" s="68">
        <f t="shared" ref="L15:M15" si="3">SUM(L16:L17)</f>
        <v>16014499321.280001</v>
      </c>
      <c r="M15" s="68">
        <f t="shared" si="3"/>
        <v>16014499321.280001</v>
      </c>
      <c r="N15" s="68">
        <f>SUM(N16:N17)</f>
        <v>232018024.5</v>
      </c>
      <c r="O15" s="67">
        <f>+J15/I15</f>
        <v>0.86440455432150054</v>
      </c>
      <c r="P15" s="243">
        <f t="shared" si="1"/>
        <v>0.67197462744545156</v>
      </c>
      <c r="Q15" s="67">
        <f t="shared" si="2"/>
        <v>0.67197462744545156</v>
      </c>
      <c r="S15" s="277"/>
    </row>
    <row r="16" spans="1:19" ht="26.25" customHeight="1" x14ac:dyDescent="0.3">
      <c r="A16" s="41">
        <v>2</v>
      </c>
      <c r="B16" s="35">
        <v>1</v>
      </c>
      <c r="C16" s="35"/>
      <c r="D16" s="35"/>
      <c r="E16" s="35"/>
      <c r="F16" s="35"/>
      <c r="G16" s="35"/>
      <c r="H16" s="73" t="s">
        <v>168</v>
      </c>
      <c r="I16" s="33">
        <v>170000000</v>
      </c>
      <c r="J16" s="32">
        <f>'EJECUCION AGENCIA'!J38</f>
        <v>63574630.299999997</v>
      </c>
      <c r="K16" s="32">
        <f>'EJECUCION AGENCIA'!L38</f>
        <v>48008000</v>
      </c>
      <c r="L16" s="32">
        <f>'EJECUCION AGENCIA'!N38</f>
        <v>0</v>
      </c>
      <c r="M16" s="32">
        <f>+'EJECUCION AGENCIA'!P38</f>
        <v>0</v>
      </c>
      <c r="N16" s="32">
        <f>'EJECUCION AGENCIA'!M38</f>
        <v>6425369.7000000002</v>
      </c>
      <c r="O16" s="255"/>
      <c r="P16" s="244"/>
      <c r="Q16" s="38"/>
      <c r="R16" s="26"/>
    </row>
    <row r="17" spans="1:19" ht="26.25" customHeight="1" x14ac:dyDescent="0.3">
      <c r="A17" s="41" t="s">
        <v>45</v>
      </c>
      <c r="B17" s="35" t="s">
        <v>45</v>
      </c>
      <c r="C17" s="35">
        <v>1</v>
      </c>
      <c r="D17" s="35"/>
      <c r="E17" s="35"/>
      <c r="F17" s="35"/>
      <c r="G17" s="35"/>
      <c r="H17" s="73" t="s">
        <v>72</v>
      </c>
      <c r="I17" s="33">
        <v>23662000000</v>
      </c>
      <c r="J17" s="32">
        <f>+'EJECUCION AGENCIA'!J44</f>
        <v>20536914708.290001</v>
      </c>
      <c r="K17" s="32">
        <f>'EJECUCION AGENCIA'!L44</f>
        <v>2139064636.9099989</v>
      </c>
      <c r="L17" s="32">
        <f>'EJECUCION AGENCIA'!N44</f>
        <v>16014499321.280001</v>
      </c>
      <c r="M17" s="32">
        <f>'EJECUCION AGENCIA'!P44</f>
        <v>16014499321.280001</v>
      </c>
      <c r="N17" s="32">
        <f>'EJECUCION AGENCIA'!M44</f>
        <v>225592654.80000001</v>
      </c>
      <c r="O17" s="255">
        <f t="shared" ref="O17:O19" si="4">+J17/I17</f>
        <v>0.86792810025737477</v>
      </c>
      <c r="P17" s="244">
        <f t="shared" ref="P17:P32" si="5">+L17/I17</f>
        <v>0.67680243940833407</v>
      </c>
      <c r="Q17" s="38">
        <f t="shared" ref="Q17:Q32" si="6">+M17/I17</f>
        <v>0.67680243940833407</v>
      </c>
      <c r="R17" s="26"/>
    </row>
    <row r="18" spans="1:19" s="23" customFormat="1" ht="26.25" customHeight="1" x14ac:dyDescent="0.3">
      <c r="A18" s="85" t="s">
        <v>57</v>
      </c>
      <c r="B18" s="81"/>
      <c r="C18" s="81"/>
      <c r="D18" s="81"/>
      <c r="E18" s="81"/>
      <c r="F18" s="81"/>
      <c r="G18" s="82"/>
      <c r="H18" s="70" t="s">
        <v>116</v>
      </c>
      <c r="I18" s="68">
        <f t="shared" ref="I18:N18" si="7">SUM(I19:I23)</f>
        <v>104679345544</v>
      </c>
      <c r="J18" s="68">
        <f t="shared" si="7"/>
        <v>98374946072.380005</v>
      </c>
      <c r="K18" s="68">
        <f t="shared" si="7"/>
        <v>3676632882.5800018</v>
      </c>
      <c r="L18" s="68">
        <f t="shared" si="7"/>
        <v>62860158017.18</v>
      </c>
      <c r="M18" s="68">
        <f t="shared" si="7"/>
        <v>62860158017.18</v>
      </c>
      <c r="N18" s="68">
        <f t="shared" si="7"/>
        <v>2627766588.8400002</v>
      </c>
      <c r="O18" s="67">
        <f>+J18/I18</f>
        <v>0.93977417953028697</v>
      </c>
      <c r="P18" s="243">
        <f>+L18/I18</f>
        <v>0.60050201585142615</v>
      </c>
      <c r="Q18" s="245">
        <f>+M18/I18</f>
        <v>0.60050201585142615</v>
      </c>
      <c r="R18" s="69"/>
      <c r="S18" s="58"/>
    </row>
    <row r="19" spans="1:19" ht="26.25" customHeight="1" x14ac:dyDescent="0.3">
      <c r="A19" s="45" t="s">
        <v>57</v>
      </c>
      <c r="B19" s="30" t="s">
        <v>57</v>
      </c>
      <c r="C19" s="30" t="s">
        <v>27</v>
      </c>
      <c r="D19" s="15">
        <v>78</v>
      </c>
      <c r="E19" s="43"/>
      <c r="F19" s="43"/>
      <c r="G19" s="43"/>
      <c r="H19" s="39" t="s">
        <v>119</v>
      </c>
      <c r="I19" s="33">
        <f>'EJECUCION AGENCIA'!I88</f>
        <v>74831530681</v>
      </c>
      <c r="J19" s="34">
        <f>+'EJECUCION AGENCIA'!J88</f>
        <v>68988686094.380005</v>
      </c>
      <c r="K19" s="34">
        <f>+'EJECUCION AGENCIA'!L88</f>
        <v>3635073806.5800018</v>
      </c>
      <c r="L19" s="33">
        <f>+'EJECUCION AGENCIA'!N88</f>
        <v>33503421180.18</v>
      </c>
      <c r="M19" s="33">
        <f>+'EJECUCION AGENCIA'!P88</f>
        <v>33503421180.18</v>
      </c>
      <c r="N19" s="37">
        <f>+'EJECUCION AGENCIA'!M88</f>
        <v>2207770780.04</v>
      </c>
      <c r="O19" s="255">
        <f t="shared" si="4"/>
        <v>0.92192001775925836</v>
      </c>
      <c r="P19" s="244">
        <f t="shared" si="5"/>
        <v>0.44771797229435323</v>
      </c>
      <c r="Q19" s="38">
        <f t="shared" si="6"/>
        <v>0.44771797229435323</v>
      </c>
      <c r="R19" s="26"/>
      <c r="S19" s="28"/>
    </row>
    <row r="20" spans="1:19" ht="26.25" customHeight="1" x14ac:dyDescent="0.3">
      <c r="A20" s="46" t="s">
        <v>57</v>
      </c>
      <c r="B20" s="47" t="s">
        <v>57</v>
      </c>
      <c r="C20" s="47" t="s">
        <v>27</v>
      </c>
      <c r="D20" s="274">
        <v>999</v>
      </c>
      <c r="E20" s="43"/>
      <c r="F20" s="43"/>
      <c r="G20" s="43"/>
      <c r="H20" s="39" t="s">
        <v>120</v>
      </c>
      <c r="I20" s="33">
        <f>'EJECUCION AGENCIA'!I89</f>
        <v>0</v>
      </c>
      <c r="J20" s="34">
        <f>+'EJECUCION AGENCIA'!J89</f>
        <v>0</v>
      </c>
      <c r="K20" s="34">
        <f>+'EJECUCION AGENCIA'!L89</f>
        <v>0</v>
      </c>
      <c r="L20" s="33">
        <f>+'EJECUCION AGENCIA'!N89</f>
        <v>0</v>
      </c>
      <c r="M20" s="33">
        <f>+'EJECUCION AGENCIA'!P89</f>
        <v>0</v>
      </c>
      <c r="N20" s="37">
        <f>+'EJECUCION AGENCIA'!M89</f>
        <v>0</v>
      </c>
      <c r="O20" s="255" t="e">
        <f t="shared" ref="O20" si="8">+J20/I20</f>
        <v>#DIV/0!</v>
      </c>
      <c r="P20" s="244" t="e">
        <f t="shared" ref="P20" si="9">+L20/I20</f>
        <v>#DIV/0!</v>
      </c>
      <c r="Q20" s="38" t="e">
        <f t="shared" ref="Q20" si="10">+M20/I20</f>
        <v>#DIV/0!</v>
      </c>
      <c r="R20" s="26"/>
      <c r="S20" s="28"/>
    </row>
    <row r="21" spans="1:19" ht="26.25" customHeight="1" x14ac:dyDescent="0.3">
      <c r="A21" s="45" t="s">
        <v>57</v>
      </c>
      <c r="B21" s="30" t="s">
        <v>121</v>
      </c>
      <c r="C21" s="47" t="s">
        <v>45</v>
      </c>
      <c r="D21" s="47" t="s">
        <v>124</v>
      </c>
      <c r="E21" s="16" t="s">
        <v>30</v>
      </c>
      <c r="F21" s="16"/>
      <c r="G21" s="35"/>
      <c r="H21" s="39" t="s">
        <v>125</v>
      </c>
      <c r="I21" s="33">
        <f>+'EJECUCION AGENCIA'!I92</f>
        <v>93778740</v>
      </c>
      <c r="J21" s="34">
        <f>+'EJECUCION AGENCIA'!J92</f>
        <v>86372520</v>
      </c>
      <c r="K21" s="34">
        <f>+'EJECUCION AGENCIA'!L92</f>
        <v>7406220</v>
      </c>
      <c r="L21" s="33">
        <f>+'EJECUCION AGENCIA'!N92</f>
        <v>56849379</v>
      </c>
      <c r="M21" s="33">
        <f>+'EJECUCION AGENCIA'!P92</f>
        <v>56849379</v>
      </c>
      <c r="N21" s="37">
        <f>+'EJECUCION AGENCIA'!M92</f>
        <v>0</v>
      </c>
      <c r="O21" s="255">
        <f t="shared" ref="O21:O22" si="11">+J21/I21</f>
        <v>0.92102453071986257</v>
      </c>
      <c r="P21" s="244">
        <f t="shared" ref="P21:P22" si="12">+L21/I21</f>
        <v>0.60620753701745189</v>
      </c>
      <c r="Q21" s="38">
        <f t="shared" ref="Q21:Q22" si="13">+M21/I21</f>
        <v>0.60620753701745189</v>
      </c>
      <c r="R21" s="26"/>
      <c r="S21" s="28"/>
    </row>
    <row r="22" spans="1:19" ht="26.25" customHeight="1" x14ac:dyDescent="0.3">
      <c r="A22" s="46" t="s">
        <v>57</v>
      </c>
      <c r="B22" s="30" t="s">
        <v>121</v>
      </c>
      <c r="C22" s="47" t="s">
        <v>45</v>
      </c>
      <c r="D22" s="47" t="s">
        <v>124</v>
      </c>
      <c r="E22" s="16" t="s">
        <v>48</v>
      </c>
      <c r="F22" s="16"/>
      <c r="G22" s="35"/>
      <c r="H22" s="39" t="s">
        <v>126</v>
      </c>
      <c r="I22" s="33">
        <f>+'EJECUCION AGENCIA'!I93</f>
        <v>168921260</v>
      </c>
      <c r="J22" s="34">
        <f>+'EJECUCION AGENCIA'!J93</f>
        <v>134768404</v>
      </c>
      <c r="K22" s="34">
        <f>+'EJECUCION AGENCIA'!L93</f>
        <v>34152856</v>
      </c>
      <c r="L22" s="33">
        <f>+'EJECUCION AGENCIA'!N93</f>
        <v>134768404</v>
      </c>
      <c r="M22" s="33">
        <f>+'EJECUCION AGENCIA'!P93</f>
        <v>134768404</v>
      </c>
      <c r="N22" s="37">
        <f>+'EJECUCION AGENCIA'!M93</f>
        <v>0</v>
      </c>
      <c r="O22" s="255">
        <f t="shared" si="11"/>
        <v>0.79781789456223573</v>
      </c>
      <c r="P22" s="244">
        <f t="shared" si="12"/>
        <v>0.79781789456223573</v>
      </c>
      <c r="Q22" s="38">
        <f t="shared" si="13"/>
        <v>0.79781789456223573</v>
      </c>
      <c r="S22" s="28"/>
    </row>
    <row r="23" spans="1:19" ht="26.25" customHeight="1" x14ac:dyDescent="0.3">
      <c r="A23" s="46" t="s">
        <v>57</v>
      </c>
      <c r="B23" s="30">
        <v>10</v>
      </c>
      <c r="C23" s="47" t="s">
        <v>45</v>
      </c>
      <c r="D23" s="47" t="s">
        <v>30</v>
      </c>
      <c r="E23" s="16"/>
      <c r="F23" s="16"/>
      <c r="G23" s="35"/>
      <c r="H23" s="39" t="s">
        <v>129</v>
      </c>
      <c r="I23" s="31">
        <f>'EJECUCION AGENCIA'!I94</f>
        <v>29585114863</v>
      </c>
      <c r="J23" s="33">
        <f>+'EJECUCION AGENCIA'!J94</f>
        <v>29165119054</v>
      </c>
      <c r="K23" s="33">
        <f>+'EJECUCION AGENCIA'!L94</f>
        <v>0</v>
      </c>
      <c r="L23" s="33">
        <f>+'EJECUCION AGENCIA'!N94</f>
        <v>29165119054</v>
      </c>
      <c r="M23" s="33">
        <f>+'EJECUCION AGENCIA'!P94</f>
        <v>29165119054</v>
      </c>
      <c r="N23" s="31">
        <f>+'EJECUCION AGENCIA'!M94</f>
        <v>419995808.80000001</v>
      </c>
      <c r="O23" s="255">
        <f>+J23/I23</f>
        <v>0.98580381347360391</v>
      </c>
      <c r="P23" s="246">
        <f t="shared" si="5"/>
        <v>0.98580381347360391</v>
      </c>
      <c r="Q23" s="117">
        <f>+M23/I23</f>
        <v>0.98580381347360391</v>
      </c>
      <c r="S23" s="28"/>
    </row>
    <row r="24" spans="1:19" s="23" customFormat="1" ht="26.25" customHeight="1" x14ac:dyDescent="0.3">
      <c r="A24" s="461" t="s">
        <v>130</v>
      </c>
      <c r="B24" s="462"/>
      <c r="C24" s="462"/>
      <c r="D24" s="462"/>
      <c r="E24" s="462"/>
      <c r="F24" s="462"/>
      <c r="G24" s="463"/>
      <c r="H24" s="74" t="str">
        <f>+'EJECUCION AGENCIA'!H97</f>
        <v>GASTOS POR TRIBUTOS, MULTAS, SANCIONES E INTERESES DE MORA</v>
      </c>
      <c r="I24" s="68">
        <f>SUM(I25)</f>
        <v>299100000</v>
      </c>
      <c r="J24" s="68">
        <f t="shared" ref="J24:N24" si="14">SUM(J25)</f>
        <v>293801320</v>
      </c>
      <c r="K24" s="68">
        <f t="shared" si="14"/>
        <v>0</v>
      </c>
      <c r="L24" s="68">
        <f t="shared" si="14"/>
        <v>293801320</v>
      </c>
      <c r="M24" s="68">
        <f t="shared" si="14"/>
        <v>293801320</v>
      </c>
      <c r="N24" s="68">
        <f t="shared" si="14"/>
        <v>5298680</v>
      </c>
      <c r="O24" s="67">
        <f>+J24/I24</f>
        <v>0.98228458709461719</v>
      </c>
      <c r="P24" s="243">
        <f t="shared" si="5"/>
        <v>0.98228458709461719</v>
      </c>
      <c r="Q24" s="67">
        <f t="shared" si="6"/>
        <v>0.98228458709461719</v>
      </c>
      <c r="R24" s="48"/>
      <c r="S24" s="49"/>
    </row>
    <row r="25" spans="1:19" ht="26.25" customHeight="1" x14ac:dyDescent="0.3">
      <c r="A25" s="45" t="s">
        <v>130</v>
      </c>
      <c r="B25" s="30" t="s">
        <v>121</v>
      </c>
      <c r="C25" s="30" t="s">
        <v>27</v>
      </c>
      <c r="D25" s="30"/>
      <c r="E25" s="43"/>
      <c r="F25" s="43"/>
      <c r="G25" s="50"/>
      <c r="H25" s="75" t="str">
        <f>+'EJECUCION AGENCIA'!H99</f>
        <v>CUOTA DE FISCALIZACIÓN Y AUDITAJE</v>
      </c>
      <c r="I25" s="33">
        <f>+'EJECUCION AGENCIA'!I99</f>
        <v>299100000</v>
      </c>
      <c r="J25" s="34">
        <f>'EJECUCION AGENCIA'!J99</f>
        <v>293801320</v>
      </c>
      <c r="K25" s="44">
        <f>+'EJECUCION AGENCIA'!L99</f>
        <v>0</v>
      </c>
      <c r="L25" s="37">
        <f>+'EJECUCION AGENCIA'!N99</f>
        <v>293801320</v>
      </c>
      <c r="M25" s="37">
        <f>+'EJECUCION AGENCIA'!P99</f>
        <v>293801320</v>
      </c>
      <c r="N25" s="37">
        <f>+'EJECUCION AGENCIA'!M99</f>
        <v>5298680</v>
      </c>
      <c r="O25" s="38">
        <f>+J25/I25</f>
        <v>0.98228458709461719</v>
      </c>
      <c r="P25" s="244">
        <f t="shared" si="5"/>
        <v>0.98228458709461719</v>
      </c>
      <c r="Q25" s="38">
        <f t="shared" si="6"/>
        <v>0.98228458709461719</v>
      </c>
      <c r="S25" s="28"/>
    </row>
    <row r="26" spans="1:19" ht="26.25" customHeight="1" x14ac:dyDescent="0.3">
      <c r="A26" s="436" t="s">
        <v>169</v>
      </c>
      <c r="B26" s="437"/>
      <c r="C26" s="437"/>
      <c r="D26" s="437"/>
      <c r="E26" s="437"/>
      <c r="F26" s="437"/>
      <c r="G26" s="437"/>
      <c r="H26" s="438"/>
      <c r="I26" s="51">
        <f t="shared" ref="I26:N26" si="15">I10+I15+I18+I24</f>
        <v>195491745544</v>
      </c>
      <c r="J26" s="51">
        <f t="shared" si="15"/>
        <v>166215941811.62</v>
      </c>
      <c r="K26" s="51">
        <f t="shared" si="15"/>
        <v>14048314551.84</v>
      </c>
      <c r="L26" s="51">
        <f t="shared" si="15"/>
        <v>126079818934.11</v>
      </c>
      <c r="M26" s="51">
        <f t="shared" si="15"/>
        <v>126079818934.11</v>
      </c>
      <c r="N26" s="51">
        <f t="shared" si="15"/>
        <v>2888083293.3400002</v>
      </c>
      <c r="O26" s="52">
        <f>+J26/I26</f>
        <v>0.85024532032841871</v>
      </c>
      <c r="P26" s="247">
        <f t="shared" si="5"/>
        <v>0.64493679046787566</v>
      </c>
      <c r="Q26" s="52">
        <f t="shared" si="6"/>
        <v>0.64493679046787566</v>
      </c>
    </row>
    <row r="27" spans="1:19" ht="36" customHeight="1" x14ac:dyDescent="0.3">
      <c r="A27" s="71" t="s">
        <v>136</v>
      </c>
      <c r="B27" s="17" t="s">
        <v>137</v>
      </c>
      <c r="C27" s="17">
        <v>3</v>
      </c>
      <c r="D27" s="458"/>
      <c r="E27" s="459"/>
      <c r="F27" s="459"/>
      <c r="G27" s="460"/>
      <c r="H27" s="70" t="s">
        <v>138</v>
      </c>
      <c r="I27" s="68">
        <f t="shared" ref="I27:N27" si="16">SUM(I28:I31)</f>
        <v>12266327000</v>
      </c>
      <c r="J27" s="68">
        <f t="shared" si="16"/>
        <v>10986220689.6</v>
      </c>
      <c r="K27" s="68">
        <f t="shared" si="16"/>
        <v>19752997.659999847</v>
      </c>
      <c r="L27" s="68">
        <f t="shared" si="16"/>
        <v>6154488134.04</v>
      </c>
      <c r="M27" s="68">
        <f t="shared" si="16"/>
        <v>6154488134.04</v>
      </c>
      <c r="N27" s="68">
        <f t="shared" si="16"/>
        <v>1260353312.74</v>
      </c>
      <c r="O27" s="67">
        <f t="shared" ref="O27:O32" si="17">+J27/I27</f>
        <v>0.89564061757036151</v>
      </c>
      <c r="P27" s="243">
        <f t="shared" si="5"/>
        <v>0.50173846939185629</v>
      </c>
      <c r="Q27" s="67">
        <f t="shared" si="6"/>
        <v>0.50173846939185629</v>
      </c>
      <c r="R27" s="26"/>
    </row>
    <row r="28" spans="1:19" ht="45.75" customHeight="1" x14ac:dyDescent="0.3">
      <c r="A28" s="18" t="s">
        <v>136</v>
      </c>
      <c r="B28" s="19" t="s">
        <v>137</v>
      </c>
      <c r="C28" s="19">
        <v>3</v>
      </c>
      <c r="D28" s="204" t="s">
        <v>139</v>
      </c>
      <c r="E28" s="53" t="s">
        <v>170</v>
      </c>
      <c r="F28" s="35" t="s">
        <v>45</v>
      </c>
      <c r="G28" s="35" t="s">
        <v>27</v>
      </c>
      <c r="H28" s="54" t="s">
        <v>171</v>
      </c>
      <c r="I28" s="31">
        <f>+'EJECUCION AGENCIA'!I105</f>
        <v>3142672969</v>
      </c>
      <c r="J28" s="31">
        <f>+'EJECUCION AGENCIA'!J105</f>
        <v>2574602743</v>
      </c>
      <c r="K28" s="31">
        <f>+'EJECUCION AGENCIA'!L105</f>
        <v>4083333.3299999237</v>
      </c>
      <c r="L28" s="31">
        <f>+'EJECUCION AGENCIA'!N105</f>
        <v>1012922771.04</v>
      </c>
      <c r="M28" s="31">
        <f>+'EJECUCION AGENCIA'!P105</f>
        <v>1012922771.04</v>
      </c>
      <c r="N28" s="31">
        <f>+'EJECUCION AGENCIA'!M105</f>
        <v>563986892.66999996</v>
      </c>
      <c r="O28" s="55">
        <f t="shared" si="17"/>
        <v>0.81923978994837632</v>
      </c>
      <c r="P28" s="248">
        <f t="shared" si="5"/>
        <v>0.32231249672864065</v>
      </c>
      <c r="Q28" s="55">
        <f t="shared" si="6"/>
        <v>0.32231249672864065</v>
      </c>
      <c r="R28" s="26"/>
    </row>
    <row r="29" spans="1:19" ht="47.25" customHeight="1" x14ac:dyDescent="0.3">
      <c r="A29" s="18" t="s">
        <v>136</v>
      </c>
      <c r="B29" s="19" t="s">
        <v>137</v>
      </c>
      <c r="C29" s="19">
        <v>3</v>
      </c>
      <c r="D29" s="204" t="s">
        <v>139</v>
      </c>
      <c r="E29" s="53" t="s">
        <v>172</v>
      </c>
      <c r="F29" s="35" t="s">
        <v>45</v>
      </c>
      <c r="G29" s="35" t="s">
        <v>27</v>
      </c>
      <c r="H29" s="54" t="s">
        <v>171</v>
      </c>
      <c r="I29" s="31">
        <f>+'EJECUCION AGENCIA'!I108</f>
        <v>570557573</v>
      </c>
      <c r="J29" s="31">
        <f>+'EJECUCION AGENCIA'!J108</f>
        <v>566406640</v>
      </c>
      <c r="K29" s="31">
        <f>+'EJECUCION AGENCIA'!L108</f>
        <v>0</v>
      </c>
      <c r="L29" s="31">
        <f>+'EJECUCION AGENCIA'!N108</f>
        <v>491556740</v>
      </c>
      <c r="M29" s="31">
        <f>+'EJECUCION AGENCIA'!P108</f>
        <v>491556740</v>
      </c>
      <c r="N29" s="31">
        <f>+'EJECUCION AGENCIA'!M108</f>
        <v>4150933</v>
      </c>
      <c r="O29" s="55">
        <f t="shared" si="17"/>
        <v>0.99272477801289305</v>
      </c>
      <c r="P29" s="248">
        <f t="shared" si="5"/>
        <v>0.86153749115165978</v>
      </c>
      <c r="Q29" s="55">
        <f t="shared" si="6"/>
        <v>0.86153749115165978</v>
      </c>
      <c r="R29" s="26"/>
    </row>
    <row r="30" spans="1:19" ht="42" customHeight="1" x14ac:dyDescent="0.3">
      <c r="A30" s="18" t="s">
        <v>136</v>
      </c>
      <c r="B30" s="19" t="s">
        <v>137</v>
      </c>
      <c r="C30" s="19">
        <v>3</v>
      </c>
      <c r="D30" s="204" t="s">
        <v>139</v>
      </c>
      <c r="E30" s="53" t="s">
        <v>173</v>
      </c>
      <c r="F30" s="35" t="s">
        <v>45</v>
      </c>
      <c r="G30" s="35" t="s">
        <v>45</v>
      </c>
      <c r="H30" s="54" t="s">
        <v>149</v>
      </c>
      <c r="I30" s="31">
        <f>+'EJECUCION AGENCIA'!I111</f>
        <v>7245161148</v>
      </c>
      <c r="J30" s="31">
        <f>+'EJECUCION AGENCIA'!J111</f>
        <v>6560843682.6000004</v>
      </c>
      <c r="K30" s="31">
        <f>+'EJECUCION AGENCIA'!L111</f>
        <v>12083333.329999924</v>
      </c>
      <c r="L30" s="31">
        <f>+'EJECUCION AGENCIA'!N111</f>
        <v>3666523241</v>
      </c>
      <c r="M30" s="31">
        <f>+'EJECUCION AGENCIA'!P111</f>
        <v>3666523241</v>
      </c>
      <c r="N30" s="31">
        <f>+'EJECUCION AGENCIA'!M111</f>
        <v>672234132.07000005</v>
      </c>
      <c r="O30" s="55">
        <f t="shared" si="17"/>
        <v>0.90554834441620347</v>
      </c>
      <c r="P30" s="248">
        <f t="shared" si="5"/>
        <v>0.5060651055376636</v>
      </c>
      <c r="Q30" s="55">
        <f t="shared" si="6"/>
        <v>0.5060651055376636</v>
      </c>
      <c r="R30" s="26"/>
    </row>
    <row r="31" spans="1:19" ht="42" customHeight="1" x14ac:dyDescent="0.3">
      <c r="A31" s="18" t="s">
        <v>136</v>
      </c>
      <c r="B31" s="19" t="s">
        <v>137</v>
      </c>
      <c r="C31" s="19">
        <v>3</v>
      </c>
      <c r="D31" s="204" t="s">
        <v>139</v>
      </c>
      <c r="E31" s="53" t="s">
        <v>173</v>
      </c>
      <c r="F31" s="35" t="s">
        <v>45</v>
      </c>
      <c r="G31" s="35">
        <v>3</v>
      </c>
      <c r="H31" s="278" t="s">
        <v>150</v>
      </c>
      <c r="I31" s="31">
        <f>+'EJECUCION AGENCIA'!I112</f>
        <v>1307935310</v>
      </c>
      <c r="J31" s="31">
        <f>+'EJECUCION AGENCIA'!J112</f>
        <v>1284367624</v>
      </c>
      <c r="K31" s="31">
        <f>+'EJECUCION AGENCIA'!L112</f>
        <v>3586331</v>
      </c>
      <c r="L31" s="31">
        <f>+'EJECUCION AGENCIA'!N112</f>
        <v>983485382</v>
      </c>
      <c r="M31" s="31">
        <f>+'EJECUCION AGENCIA'!P112</f>
        <v>983485382</v>
      </c>
      <c r="N31" s="31">
        <f>+'EJECUCION AGENCIA'!M112</f>
        <v>19981355</v>
      </c>
      <c r="O31" s="55">
        <f t="shared" si="17"/>
        <v>0.98198100026827784</v>
      </c>
      <c r="P31" s="248">
        <f t="shared" si="5"/>
        <v>0.75193732784842393</v>
      </c>
      <c r="Q31" s="55">
        <f t="shared" si="6"/>
        <v>0.75193732784842393</v>
      </c>
      <c r="R31" s="26"/>
    </row>
    <row r="32" spans="1:19" ht="24.75" customHeight="1" x14ac:dyDescent="0.3">
      <c r="A32" s="436" t="s">
        <v>174</v>
      </c>
      <c r="B32" s="437"/>
      <c r="C32" s="437"/>
      <c r="D32" s="437"/>
      <c r="E32" s="437"/>
      <c r="F32" s="437"/>
      <c r="G32" s="437"/>
      <c r="H32" s="438"/>
      <c r="I32" s="51">
        <f t="shared" ref="I32:N32" si="18">I27</f>
        <v>12266327000</v>
      </c>
      <c r="J32" s="51">
        <f t="shared" si="18"/>
        <v>10986220689.6</v>
      </c>
      <c r="K32" s="51">
        <f t="shared" si="18"/>
        <v>19752997.659999847</v>
      </c>
      <c r="L32" s="51">
        <f t="shared" si="18"/>
        <v>6154488134.04</v>
      </c>
      <c r="M32" s="51">
        <f t="shared" si="18"/>
        <v>6154488134.04</v>
      </c>
      <c r="N32" s="51">
        <f t="shared" si="18"/>
        <v>1260353312.74</v>
      </c>
      <c r="O32" s="52">
        <f t="shared" si="17"/>
        <v>0.89564061757036151</v>
      </c>
      <c r="P32" s="247">
        <f t="shared" si="5"/>
        <v>0.50173846939185629</v>
      </c>
      <c r="Q32" s="52">
        <f t="shared" si="6"/>
        <v>0.50173846939185629</v>
      </c>
    </row>
    <row r="33" spans="1:19" s="11" customFormat="1" ht="24" customHeight="1" thickBot="1" x14ac:dyDescent="0.35">
      <c r="A33" s="439" t="s">
        <v>175</v>
      </c>
      <c r="B33" s="440"/>
      <c r="C33" s="440"/>
      <c r="D33" s="440"/>
      <c r="E33" s="440"/>
      <c r="F33" s="440"/>
      <c r="G33" s="440"/>
      <c r="H33" s="441"/>
      <c r="I33" s="249">
        <f t="shared" ref="I33:N33" si="19">+I26+I32</f>
        <v>207758072544</v>
      </c>
      <c r="J33" s="249">
        <f t="shared" si="19"/>
        <v>177202162501.22</v>
      </c>
      <c r="K33" s="249">
        <f t="shared" si="19"/>
        <v>14068067549.5</v>
      </c>
      <c r="L33" s="249">
        <f t="shared" si="19"/>
        <v>132234307068.14999</v>
      </c>
      <c r="M33" s="249">
        <f t="shared" si="19"/>
        <v>132234307068.14999</v>
      </c>
      <c r="N33" s="249">
        <f t="shared" si="19"/>
        <v>4148436606.0799999</v>
      </c>
      <c r="O33" s="251">
        <f>+J33/I33</f>
        <v>0.85292552212954942</v>
      </c>
      <c r="P33" s="250">
        <f>+L33/I33</f>
        <v>0.63648216143391867</v>
      </c>
      <c r="Q33" s="251">
        <f>+M33/I33</f>
        <v>0.63648216143391867</v>
      </c>
      <c r="R33" s="111"/>
      <c r="S33" s="93"/>
    </row>
    <row r="34" spans="1:19" s="91" customFormat="1" ht="12" customHeight="1" x14ac:dyDescent="0.3">
      <c r="A34" s="86"/>
      <c r="B34" s="86"/>
      <c r="C34" s="86"/>
      <c r="D34" s="86"/>
      <c r="E34" s="86"/>
      <c r="F34" s="86"/>
      <c r="G34" s="86"/>
      <c r="H34" s="86"/>
      <c r="I34" s="87"/>
      <c r="J34" s="87"/>
      <c r="K34" s="88"/>
      <c r="L34" s="87"/>
      <c r="M34" s="89"/>
      <c r="N34" s="89"/>
      <c r="O34" s="90"/>
      <c r="P34" s="90"/>
      <c r="Q34" s="90"/>
      <c r="S34" s="92"/>
    </row>
    <row r="35" spans="1:19" ht="12" customHeight="1" x14ac:dyDescent="0.3">
      <c r="A35" s="433" t="str">
        <f>+'EJECUCION AGENCIA'!A126</f>
        <v>Fuente: SIIF-NACIÓN</v>
      </c>
      <c r="B35" s="433"/>
      <c r="C35" s="433"/>
      <c r="D35" s="433"/>
      <c r="E35" s="433"/>
      <c r="F35" s="433"/>
      <c r="G35" s="433"/>
      <c r="H35" s="433"/>
      <c r="K35" s="42"/>
      <c r="L35" s="42"/>
      <c r="M35" s="42"/>
      <c r="N35" s="42"/>
      <c r="O35" s="60"/>
    </row>
    <row r="36" spans="1:19" ht="12" customHeight="1" x14ac:dyDescent="0.3">
      <c r="A36" s="433"/>
      <c r="B36" s="433"/>
      <c r="C36" s="433"/>
      <c r="D36" s="433"/>
      <c r="E36" s="433"/>
      <c r="F36" s="433"/>
      <c r="G36" s="433"/>
      <c r="H36" s="433"/>
      <c r="K36" s="434"/>
      <c r="L36" s="434"/>
      <c r="M36" s="434"/>
      <c r="N36" s="20"/>
      <c r="O36" s="60"/>
    </row>
    <row r="37" spans="1:19" ht="12" customHeight="1" x14ac:dyDescent="0.3">
      <c r="A37" s="114"/>
      <c r="B37" s="114"/>
      <c r="C37" s="114"/>
      <c r="D37" s="114"/>
      <c r="E37" s="114"/>
      <c r="F37" s="114"/>
      <c r="G37" s="114"/>
      <c r="H37" s="114"/>
      <c r="K37" s="434"/>
      <c r="L37" s="434"/>
      <c r="M37" s="434"/>
      <c r="N37" s="20"/>
      <c r="O37" s="60"/>
    </row>
    <row r="38" spans="1:19" ht="12" customHeight="1" x14ac:dyDescent="0.3">
      <c r="A38" s="114"/>
      <c r="B38" s="114"/>
      <c r="C38" s="114"/>
      <c r="D38" s="114"/>
      <c r="E38" s="114"/>
      <c r="F38" s="114"/>
      <c r="G38" s="114"/>
      <c r="H38" s="114"/>
      <c r="K38" s="434"/>
      <c r="L38" s="434"/>
      <c r="M38" s="434"/>
      <c r="N38" s="20"/>
      <c r="O38" s="60"/>
    </row>
    <row r="39" spans="1:19" ht="12" customHeight="1" x14ac:dyDescent="0.3">
      <c r="H39" s="56" t="s">
        <v>176</v>
      </c>
      <c r="K39" s="434"/>
      <c r="L39" s="434"/>
      <c r="M39" s="434"/>
      <c r="N39" s="26"/>
    </row>
    <row r="40" spans="1:19" ht="12" customHeight="1" x14ac:dyDescent="0.3">
      <c r="H40" s="56"/>
      <c r="K40" s="115"/>
      <c r="L40" s="115"/>
      <c r="M40" s="115"/>
      <c r="N40" s="26"/>
    </row>
    <row r="41" spans="1:19" ht="12" customHeight="1" x14ac:dyDescent="0.3">
      <c r="A41" s="22"/>
      <c r="B41" s="57"/>
      <c r="J41" s="59"/>
      <c r="P41" s="21"/>
      <c r="Q41" s="60"/>
    </row>
    <row r="42" spans="1:19" s="13" customFormat="1" ht="26.25" customHeight="1" x14ac:dyDescent="0.3">
      <c r="A42" s="435"/>
      <c r="B42" s="435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12"/>
      <c r="Q42" s="14"/>
      <c r="R42" s="12"/>
      <c r="S42" s="94"/>
    </row>
    <row r="43" spans="1:19" s="13" customFormat="1" ht="21.75" customHeight="1" x14ac:dyDescent="0.3">
      <c r="A43" s="435" t="s">
        <v>319</v>
      </c>
      <c r="B43" s="435"/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12"/>
      <c r="Q43" s="12"/>
      <c r="R43" s="12"/>
      <c r="S43" s="94"/>
    </row>
    <row r="44" spans="1:19" ht="12" customHeight="1" x14ac:dyDescent="0.3">
      <c r="L44" s="61"/>
      <c r="M44" s="61"/>
    </row>
    <row r="45" spans="1:19" ht="12" customHeight="1" x14ac:dyDescent="0.3">
      <c r="K45" s="40"/>
      <c r="O45" s="60"/>
    </row>
    <row r="46" spans="1:19" ht="12" customHeight="1" x14ac:dyDescent="0.3">
      <c r="K46" s="40"/>
      <c r="N46" s="26"/>
      <c r="S46" s="24"/>
    </row>
    <row r="47" spans="1:19" ht="12" customHeight="1" x14ac:dyDescent="0.3">
      <c r="C47" s="432"/>
      <c r="D47" s="432"/>
      <c r="E47" s="432"/>
      <c r="F47" s="432"/>
      <c r="G47" s="432"/>
      <c r="H47" s="29"/>
      <c r="K47" s="26"/>
      <c r="N47" s="26"/>
      <c r="S47" s="24"/>
    </row>
    <row r="48" spans="1:19" ht="12" customHeight="1" x14ac:dyDescent="0.3">
      <c r="N48" s="24"/>
      <c r="P48" s="25"/>
      <c r="Q48" s="25"/>
      <c r="R48" s="25"/>
      <c r="S48" s="24"/>
    </row>
    <row r="49" spans="8:19" ht="12" customHeight="1" x14ac:dyDescent="0.3">
      <c r="H49" s="40"/>
      <c r="I49" s="62"/>
      <c r="N49" s="24"/>
      <c r="P49" s="25"/>
      <c r="Q49" s="25"/>
      <c r="R49" s="25"/>
      <c r="S49" s="24"/>
    </row>
    <row r="50" spans="8:19" ht="12" customHeight="1" x14ac:dyDescent="0.3">
      <c r="H50" s="40"/>
      <c r="M50" s="63"/>
      <c r="N50" s="24"/>
      <c r="P50" s="25"/>
      <c r="Q50" s="25"/>
      <c r="R50" s="25"/>
      <c r="S50" s="24"/>
    </row>
    <row r="51" spans="8:19" ht="12" customHeight="1" x14ac:dyDescent="0.3">
      <c r="H51" s="40"/>
      <c r="M51" s="63"/>
      <c r="N51" s="24"/>
      <c r="P51" s="25"/>
      <c r="Q51" s="25"/>
      <c r="R51" s="25"/>
      <c r="S51" s="24"/>
    </row>
    <row r="52" spans="8:19" ht="12" customHeight="1" x14ac:dyDescent="0.3">
      <c r="H52" s="40"/>
      <c r="N52" s="24"/>
      <c r="P52" s="25"/>
      <c r="Q52" s="25"/>
      <c r="R52" s="25"/>
      <c r="S52" s="24"/>
    </row>
    <row r="53" spans="8:19" ht="12" customHeight="1" x14ac:dyDescent="0.3">
      <c r="H53" s="40"/>
      <c r="M53" s="63"/>
      <c r="N53" s="24"/>
      <c r="P53" s="25"/>
      <c r="Q53" s="25"/>
      <c r="R53" s="25"/>
      <c r="S53" s="24"/>
    </row>
    <row r="54" spans="8:19" ht="12" customHeight="1" x14ac:dyDescent="0.3">
      <c r="H54" s="64"/>
      <c r="N54" s="24"/>
      <c r="P54" s="25"/>
      <c r="Q54" s="25"/>
      <c r="R54" s="25"/>
      <c r="S54" s="24"/>
    </row>
    <row r="55" spans="8:19" ht="12" customHeight="1" x14ac:dyDescent="0.3">
      <c r="H55" s="40"/>
      <c r="N55" s="24"/>
      <c r="P55" s="25"/>
      <c r="Q55" s="25"/>
      <c r="R55" s="25"/>
      <c r="S55" s="24"/>
    </row>
    <row r="56" spans="8:19" ht="12" customHeight="1" x14ac:dyDescent="0.3">
      <c r="H56" s="40"/>
      <c r="K56" s="26"/>
      <c r="N56" s="24"/>
      <c r="P56" s="25"/>
      <c r="Q56" s="25"/>
      <c r="R56" s="25"/>
      <c r="S56" s="24"/>
    </row>
    <row r="57" spans="8:19" ht="12" customHeight="1" x14ac:dyDescent="0.3">
      <c r="H57" s="26"/>
      <c r="K57" s="26"/>
      <c r="N57" s="24"/>
      <c r="P57" s="25"/>
      <c r="Q57" s="25"/>
      <c r="R57" s="25"/>
      <c r="S57" s="24"/>
    </row>
    <row r="58" spans="8:19" ht="12" customHeight="1" x14ac:dyDescent="0.3">
      <c r="H58" s="40"/>
      <c r="N58" s="24"/>
      <c r="P58" s="25"/>
      <c r="Q58" s="25"/>
      <c r="R58" s="25"/>
      <c r="S58" s="24"/>
    </row>
    <row r="59" spans="8:19" ht="12" customHeight="1" x14ac:dyDescent="0.3">
      <c r="H59" s="65"/>
      <c r="N59" s="24"/>
      <c r="P59" s="25"/>
      <c r="Q59" s="25"/>
      <c r="R59" s="25"/>
    </row>
    <row r="60" spans="8:19" ht="12" customHeight="1" x14ac:dyDescent="0.3">
      <c r="N60" s="24"/>
      <c r="P60" s="25"/>
      <c r="Q60" s="25"/>
      <c r="R60" s="25"/>
    </row>
    <row r="61" spans="8:19" ht="12" customHeight="1" x14ac:dyDescent="0.3">
      <c r="H61" s="40"/>
    </row>
    <row r="62" spans="8:19" ht="12" customHeight="1" x14ac:dyDescent="0.3">
      <c r="H62" s="65"/>
      <c r="J62" s="59"/>
    </row>
    <row r="63" spans="8:19" ht="12" customHeight="1" x14ac:dyDescent="0.3">
      <c r="H63" s="66"/>
    </row>
    <row r="65" spans="8:15" ht="12" customHeight="1" x14ac:dyDescent="0.3">
      <c r="N65" s="26"/>
      <c r="O65" s="96"/>
    </row>
    <row r="66" spans="8:15" ht="12" customHeight="1" x14ac:dyDescent="0.3">
      <c r="H66" s="66"/>
      <c r="N66" s="26"/>
      <c r="O66" s="96"/>
    </row>
    <row r="67" spans="8:15" ht="12" customHeight="1" x14ac:dyDescent="0.3">
      <c r="H67" s="66"/>
      <c r="N67" s="26"/>
      <c r="O67" s="96"/>
    </row>
    <row r="68" spans="8:15" ht="12" customHeight="1" x14ac:dyDescent="0.3">
      <c r="H68" s="66"/>
      <c r="N68" s="26"/>
      <c r="O68" s="96"/>
    </row>
    <row r="69" spans="8:15" ht="12" customHeight="1" x14ac:dyDescent="0.3">
      <c r="H69" s="66"/>
      <c r="N69" s="26"/>
      <c r="O69" s="96"/>
    </row>
    <row r="70" spans="8:15" ht="12" customHeight="1" x14ac:dyDescent="0.3">
      <c r="N70" s="26"/>
      <c r="O70" s="96"/>
    </row>
    <row r="71" spans="8:15" ht="12" customHeight="1" x14ac:dyDescent="0.3">
      <c r="N71" s="26"/>
      <c r="O71" s="96"/>
    </row>
    <row r="72" spans="8:15" ht="12" customHeight="1" x14ac:dyDescent="0.3">
      <c r="N72" s="26"/>
      <c r="O72" s="96"/>
    </row>
    <row r="73" spans="8:15" ht="12" customHeight="1" x14ac:dyDescent="0.3">
      <c r="N73" s="26"/>
      <c r="O73" s="96"/>
    </row>
    <row r="74" spans="8:15" ht="12" customHeight="1" x14ac:dyDescent="0.3">
      <c r="N74" s="26"/>
      <c r="O74" s="96"/>
    </row>
    <row r="75" spans="8:15" ht="12" customHeight="1" x14ac:dyDescent="0.3">
      <c r="N75" s="26"/>
      <c r="O75" s="96"/>
    </row>
    <row r="76" spans="8:15" ht="12" customHeight="1" x14ac:dyDescent="0.3">
      <c r="N76" s="26"/>
      <c r="O76" s="96"/>
    </row>
    <row r="77" spans="8:15" ht="12" customHeight="1" x14ac:dyDescent="0.3">
      <c r="N77" s="26"/>
      <c r="O77" s="96"/>
    </row>
    <row r="78" spans="8:15" ht="12" customHeight="1" x14ac:dyDescent="0.3">
      <c r="N78" s="26"/>
      <c r="O78" s="96"/>
    </row>
    <row r="162" spans="4:4" ht="12" customHeight="1" x14ac:dyDescent="0.3">
      <c r="D162" s="24">
        <f>SUM(B160:B162)</f>
        <v>0</v>
      </c>
    </row>
  </sheetData>
  <mergeCells count="33">
    <mergeCell ref="D27:G27"/>
    <mergeCell ref="C8:C9"/>
    <mergeCell ref="D8:D9"/>
    <mergeCell ref="E8:E9"/>
    <mergeCell ref="A24:G24"/>
    <mergeCell ref="F8:F9"/>
    <mergeCell ref="G8:G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</mergeCells>
  <printOptions horizontalCentered="1"/>
  <pageMargins left="0.19685039370078741" right="0.19685039370078741" top="0.51181102362204722" bottom="0.35433070866141736" header="0.70866141732283472" footer="0.47244094488188981"/>
  <pageSetup scale="50" orientation="landscape" r:id="rId1"/>
  <headerFooter>
    <oddFooter>&amp;LGF-F-17 Versión 002.</oddFooter>
  </headerFooter>
  <ignoredErrors>
    <ignoredError sqref="A17:B17 A11:G13 A25:G25 A27:D27 A15 A19:G19 A18 A24 G21:G22 A21:E22 A23:D23 A30:C30 A28:C28 F28:G28 A29:C29 F29:G29 E28:E29 A20:C20 E30:G30 D17:G17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22"/>
  <sheetViews>
    <sheetView showGridLines="0" zoomScale="90" zoomScaleNormal="90" workbookViewId="0">
      <selection activeCell="E22" sqref="E22"/>
    </sheetView>
  </sheetViews>
  <sheetFormatPr baseColWidth="10" defaultColWidth="11.44140625" defaultRowHeight="13.8" x14ac:dyDescent="0.3"/>
  <cols>
    <col min="1" max="1" width="4.6640625" style="97" customWidth="1"/>
    <col min="2" max="2" width="38.44140625" style="97" customWidth="1"/>
    <col min="3" max="3" width="19.33203125" style="97" customWidth="1"/>
    <col min="4" max="4" width="19.8867187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5.5546875" style="97" customWidth="1"/>
    <col min="11" max="11" width="14.88671875" style="97" customWidth="1"/>
    <col min="12" max="16384" width="11.44140625" style="97"/>
  </cols>
  <sheetData>
    <row r="1" spans="2:12" ht="14.4" thickBot="1" x14ac:dyDescent="0.35"/>
    <row r="2" spans="2:12" ht="31.5" customHeight="1" thickBot="1" x14ac:dyDescent="0.35">
      <c r="B2" s="112" t="s">
        <v>160</v>
      </c>
      <c r="C2" s="109" t="s">
        <v>161</v>
      </c>
      <c r="D2" s="109" t="s">
        <v>162</v>
      </c>
      <c r="E2" s="109" t="s">
        <v>163</v>
      </c>
      <c r="F2" s="109" t="s">
        <v>22</v>
      </c>
      <c r="G2" s="109" t="s">
        <v>24</v>
      </c>
      <c r="H2" s="109" t="s">
        <v>164</v>
      </c>
      <c r="I2" s="276" t="s">
        <v>177</v>
      </c>
      <c r="J2" s="276" t="s">
        <v>178</v>
      </c>
    </row>
    <row r="3" spans="2:12" ht="23.25" customHeight="1" thickBot="1" x14ac:dyDescent="0.35">
      <c r="B3" s="98" t="s">
        <v>26</v>
      </c>
      <c r="C3" s="99">
        <v>66681300000</v>
      </c>
      <c r="D3" s="99">
        <f>+'SEG.PTAL-DR '!J10</f>
        <v>46946705080.650002</v>
      </c>
      <c r="E3" s="99">
        <f>+'SEG.PTAL-DR '!K10</f>
        <v>8184609032.3500004</v>
      </c>
      <c r="F3" s="99">
        <f>+'SEG.PTAL-DR '!L10</f>
        <v>46911360275.650002</v>
      </c>
      <c r="G3" s="99">
        <f>+'SEG.PTAL-DR '!M10</f>
        <v>46911360275.650002</v>
      </c>
      <c r="H3" s="99">
        <f>+'SEG.PTAL-DR '!N10</f>
        <v>23000000</v>
      </c>
      <c r="I3" s="100">
        <f t="shared" ref="I3:I10" si="0">+D3/C3</f>
        <v>0.70404603810438615</v>
      </c>
      <c r="J3" s="100">
        <f t="shared" ref="J3:J10" si="1">+F3/C3</f>
        <v>0.70351598237661839</v>
      </c>
    </row>
    <row r="4" spans="2:12" ht="23.25" customHeight="1" thickBot="1" x14ac:dyDescent="0.35">
      <c r="B4" s="98" t="s">
        <v>179</v>
      </c>
      <c r="C4" s="99">
        <v>23832000000</v>
      </c>
      <c r="D4" s="99">
        <f>+'SEG.PTAL-DR '!J15</f>
        <v>20600489338.59</v>
      </c>
      <c r="E4" s="99">
        <f>+'SEG.PTAL-DR '!K15</f>
        <v>2187072636.9099989</v>
      </c>
      <c r="F4" s="99">
        <f>+'SEG.PTAL-DR '!L15</f>
        <v>16014499321.280001</v>
      </c>
      <c r="G4" s="99">
        <f>+'SEG.PTAL-DR '!M15</f>
        <v>16014499321.280001</v>
      </c>
      <c r="H4" s="99">
        <f>+'SEG.PTAL-DR '!N15</f>
        <v>232018024.5</v>
      </c>
      <c r="I4" s="100">
        <f t="shared" si="0"/>
        <v>0.86440455432150054</v>
      </c>
      <c r="J4" s="100">
        <f t="shared" si="1"/>
        <v>0.67197462744545156</v>
      </c>
    </row>
    <row r="5" spans="2:12" ht="23.25" customHeight="1" thickBot="1" x14ac:dyDescent="0.35">
      <c r="B5" s="98" t="s">
        <v>180</v>
      </c>
      <c r="C5" s="99">
        <v>104679345544</v>
      </c>
      <c r="D5" s="99">
        <f>+'SEG.PTAL-DR '!J18</f>
        <v>98374946072.380005</v>
      </c>
      <c r="E5" s="99">
        <f>+'SEG.PTAL-DR '!K18</f>
        <v>3676632882.5800018</v>
      </c>
      <c r="F5" s="99">
        <f>+'SEG.PTAL-DR '!L18</f>
        <v>62860158017.18</v>
      </c>
      <c r="G5" s="99">
        <f>+'SEG.PTAL-DR '!M18</f>
        <v>62860158017.18</v>
      </c>
      <c r="H5" s="99">
        <f>+'SEG.PTAL-DR '!N18</f>
        <v>2627766588.8400002</v>
      </c>
      <c r="I5" s="100">
        <f t="shared" si="0"/>
        <v>0.93977417953028697</v>
      </c>
      <c r="J5" s="100">
        <f t="shared" si="1"/>
        <v>0.60050201585142615</v>
      </c>
    </row>
    <row r="6" spans="2:12" ht="23.25" customHeight="1" thickBot="1" x14ac:dyDescent="0.35">
      <c r="B6" s="98" t="s">
        <v>131</v>
      </c>
      <c r="C6" s="99">
        <v>299100000</v>
      </c>
      <c r="D6" s="99">
        <f>+'SEG.PTAL-DR '!J24</f>
        <v>293801320</v>
      </c>
      <c r="E6" s="99">
        <f>+'SEG.PTAL-DR '!K24</f>
        <v>0</v>
      </c>
      <c r="F6" s="99">
        <f>+'SEG.PTAL-DR '!L24</f>
        <v>293801320</v>
      </c>
      <c r="G6" s="99">
        <f>+'SEG.PTAL-DR '!M24</f>
        <v>293801320</v>
      </c>
      <c r="H6" s="99">
        <f>+'SEG.PTAL-DR '!N24</f>
        <v>5298680</v>
      </c>
      <c r="I6" s="100">
        <f t="shared" si="0"/>
        <v>0.98228458709461719</v>
      </c>
      <c r="J6" s="100">
        <f t="shared" si="1"/>
        <v>0.98228458709461719</v>
      </c>
    </row>
    <row r="7" spans="2:12" ht="20.25" customHeight="1" thickBot="1" x14ac:dyDescent="0.35">
      <c r="B7" s="105" t="s">
        <v>135</v>
      </c>
      <c r="C7" s="106">
        <f>SUM(C3:C6)</f>
        <v>195491745544</v>
      </c>
      <c r="D7" s="106">
        <f t="shared" ref="D7:H7" si="2">SUM(D3:D6)</f>
        <v>166215941811.62</v>
      </c>
      <c r="E7" s="106">
        <f t="shared" si="2"/>
        <v>14048314551.84</v>
      </c>
      <c r="F7" s="106">
        <f t="shared" si="2"/>
        <v>126079818934.11</v>
      </c>
      <c r="G7" s="106">
        <f t="shared" si="2"/>
        <v>126079818934.11</v>
      </c>
      <c r="H7" s="106">
        <f t="shared" si="2"/>
        <v>2888083293.3400002</v>
      </c>
      <c r="I7" s="107">
        <f t="shared" si="0"/>
        <v>0.85024532032841871</v>
      </c>
      <c r="J7" s="107">
        <f t="shared" si="1"/>
        <v>0.64493679046787566</v>
      </c>
      <c r="L7" s="101"/>
    </row>
    <row r="8" spans="2:12" ht="39" customHeight="1" thickBot="1" x14ac:dyDescent="0.35">
      <c r="B8" s="102" t="str">
        <f>+'SEG.PTAL-DR '!H27</f>
        <v>IMPLEMENTACION DEL PROGRAMA DE FORTALECIMIENTO DE LA AGENCIA DE DEFENSA JURIDICA A NIVEL NACIONAL</v>
      </c>
      <c r="C8" s="99">
        <f>+'SEG.PTAL-DR '!I27</f>
        <v>12266327000</v>
      </c>
      <c r="D8" s="99">
        <f>+'SEG.PTAL-DR '!J27</f>
        <v>10986220689.6</v>
      </c>
      <c r="E8" s="99">
        <f>+'SEG.PTAL-DR '!K27</f>
        <v>19752997.659999847</v>
      </c>
      <c r="F8" s="99">
        <f>+'SEG.PTAL-DR '!L27</f>
        <v>6154488134.04</v>
      </c>
      <c r="G8" s="99">
        <f>+'SEG.PTAL-DR '!M27</f>
        <v>6154488134.04</v>
      </c>
      <c r="H8" s="99">
        <f>+'SEG.PTAL-DR '!N27</f>
        <v>1260353312.74</v>
      </c>
      <c r="I8" s="100">
        <f t="shared" si="0"/>
        <v>0.89564061757036151</v>
      </c>
      <c r="J8" s="100">
        <f t="shared" si="1"/>
        <v>0.50173846939185629</v>
      </c>
    </row>
    <row r="9" spans="2:12" ht="18" customHeight="1" thickBot="1" x14ac:dyDescent="0.35">
      <c r="B9" s="105" t="s">
        <v>156</v>
      </c>
      <c r="C9" s="106">
        <f t="shared" ref="C9:H9" si="3">+C8</f>
        <v>12266327000</v>
      </c>
      <c r="D9" s="106">
        <f t="shared" si="3"/>
        <v>10986220689.6</v>
      </c>
      <c r="E9" s="106">
        <f t="shared" si="3"/>
        <v>19752997.659999847</v>
      </c>
      <c r="F9" s="106">
        <f t="shared" si="3"/>
        <v>6154488134.04</v>
      </c>
      <c r="G9" s="106">
        <f t="shared" si="3"/>
        <v>6154488134.04</v>
      </c>
      <c r="H9" s="106">
        <f t="shared" si="3"/>
        <v>1260353312.74</v>
      </c>
      <c r="I9" s="107">
        <f t="shared" si="0"/>
        <v>0.89564061757036151</v>
      </c>
      <c r="J9" s="107">
        <f t="shared" si="1"/>
        <v>0.50173846939185629</v>
      </c>
    </row>
    <row r="10" spans="2:12" ht="27" customHeight="1" thickBot="1" x14ac:dyDescent="0.35">
      <c r="B10" s="108" t="s">
        <v>175</v>
      </c>
      <c r="C10" s="109">
        <f>+C7+C9</f>
        <v>207758072544</v>
      </c>
      <c r="D10" s="109">
        <f>+D7+D9</f>
        <v>177202162501.22</v>
      </c>
      <c r="E10" s="109">
        <f t="shared" ref="E10:G10" si="4">+E7+E9</f>
        <v>14068067549.5</v>
      </c>
      <c r="F10" s="109">
        <f t="shared" si="4"/>
        <v>132234307068.14999</v>
      </c>
      <c r="G10" s="109">
        <f t="shared" si="4"/>
        <v>132234307068.14999</v>
      </c>
      <c r="H10" s="109">
        <f>+H7+H9</f>
        <v>4148436606.0799999</v>
      </c>
      <c r="I10" s="110">
        <f t="shared" si="0"/>
        <v>0.85292552212954942</v>
      </c>
      <c r="J10" s="275">
        <f t="shared" si="1"/>
        <v>0.63648216143391867</v>
      </c>
    </row>
    <row r="11" spans="2:12" ht="14.4" thickBot="1" x14ac:dyDescent="0.35">
      <c r="B11" s="102" t="s">
        <v>181</v>
      </c>
      <c r="C11" s="99">
        <f>+'EJ. AGREGADA'!U8+'EJ. AGREGADA'!U13</f>
        <v>8294500000.1999998</v>
      </c>
      <c r="D11" s="99"/>
      <c r="E11" s="99"/>
      <c r="F11" s="99"/>
      <c r="G11" s="99"/>
      <c r="H11" s="99"/>
      <c r="I11" s="100"/>
      <c r="J11" s="100"/>
      <c r="K11" s="103"/>
    </row>
    <row r="12" spans="2:12" ht="17.399999999999999" thickBot="1" x14ac:dyDescent="0.35">
      <c r="B12" s="108" t="s">
        <v>182</v>
      </c>
      <c r="C12" s="109">
        <f>+C10+C11</f>
        <v>216052572544.20001</v>
      </c>
      <c r="D12" s="109">
        <f>+D10</f>
        <v>177202162501.22</v>
      </c>
      <c r="E12" s="109">
        <f>+E10</f>
        <v>14068067549.5</v>
      </c>
      <c r="F12" s="109">
        <f>+F10</f>
        <v>132234307068.14999</v>
      </c>
      <c r="G12" s="109">
        <f>+G10</f>
        <v>132234307068.14999</v>
      </c>
      <c r="H12" s="109">
        <f>+H10</f>
        <v>4148436606.0799999</v>
      </c>
      <c r="I12" s="110">
        <f>+D12/C12</f>
        <v>0.82018075700055826</v>
      </c>
      <c r="J12" s="275">
        <f>+F12/C12</f>
        <v>0.61204689909951204</v>
      </c>
      <c r="K12" s="104"/>
    </row>
    <row r="13" spans="2:12" x14ac:dyDescent="0.3">
      <c r="C13" s="116"/>
    </row>
    <row r="14" spans="2:12" x14ac:dyDescent="0.3">
      <c r="D14" s="97" t="s">
        <v>2</v>
      </c>
    </row>
    <row r="15" spans="2:12" x14ac:dyDescent="0.3">
      <c r="C15" s="116"/>
      <c r="D15" s="256"/>
    </row>
    <row r="16" spans="2:12" x14ac:dyDescent="0.3">
      <c r="D16" s="256"/>
    </row>
    <row r="17" spans="4:4" x14ac:dyDescent="0.3">
      <c r="D17" s="256"/>
    </row>
    <row r="18" spans="4:4" x14ac:dyDescent="0.3">
      <c r="D18" s="257"/>
    </row>
    <row r="20" spans="4:4" x14ac:dyDescent="0.3">
      <c r="D20" s="258"/>
    </row>
    <row r="22" spans="4:4" x14ac:dyDescent="0.3">
      <c r="D22" s="116"/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&amp;LGF-F-17 Versión 002.</oddFooter>
  </headerFooter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B19"/>
  <sheetViews>
    <sheetView showGridLines="0" zoomScaleNormal="100" workbookViewId="0">
      <selection activeCell="E24" sqref="E24"/>
    </sheetView>
  </sheetViews>
  <sheetFormatPr baseColWidth="10" defaultRowHeight="14.4" x14ac:dyDescent="0.3"/>
  <cols>
    <col min="1" max="1" width="13.44140625" style="335" customWidth="1"/>
    <col min="2" max="2" width="26.88671875" style="335" customWidth="1"/>
    <col min="3" max="3" width="21.5546875" style="335" customWidth="1"/>
    <col min="4" max="11" width="5.44140625" style="335" customWidth="1"/>
    <col min="12" max="12" width="7" style="335" customWidth="1"/>
    <col min="13" max="13" width="9.6640625" style="335" customWidth="1"/>
    <col min="14" max="14" width="8.109375" style="335" customWidth="1"/>
    <col min="15" max="15" width="9.6640625" style="335" customWidth="1"/>
    <col min="16" max="16" width="27.6640625" style="335" customWidth="1"/>
    <col min="17" max="27" width="18.88671875" style="335" customWidth="1"/>
    <col min="28" max="28" width="11.5546875" style="335" customWidth="1"/>
    <col min="29" max="29" width="6.44140625" style="335" customWidth="1"/>
    <col min="30" max="16384" width="11.5546875" style="335"/>
  </cols>
  <sheetData>
    <row r="1" spans="1:28" x14ac:dyDescent="0.3">
      <c r="A1" s="385" t="s">
        <v>183</v>
      </c>
      <c r="B1" s="385">
        <v>2025</v>
      </c>
      <c r="C1" s="386" t="s">
        <v>59</v>
      </c>
      <c r="D1" s="386" t="s">
        <v>59</v>
      </c>
      <c r="E1" s="386" t="s">
        <v>59</v>
      </c>
      <c r="F1" s="386" t="s">
        <v>59</v>
      </c>
      <c r="G1" s="386" t="s">
        <v>59</v>
      </c>
      <c r="H1" s="386" t="s">
        <v>59</v>
      </c>
      <c r="I1" s="386" t="s">
        <v>59</v>
      </c>
      <c r="J1" s="386" t="s">
        <v>59</v>
      </c>
      <c r="K1" s="386" t="s">
        <v>59</v>
      </c>
      <c r="L1" s="386" t="s">
        <v>59</v>
      </c>
      <c r="M1" s="386" t="s">
        <v>59</v>
      </c>
      <c r="N1" s="386" t="s">
        <v>59</v>
      </c>
      <c r="O1" s="386" t="s">
        <v>59</v>
      </c>
      <c r="P1" s="386" t="s">
        <v>59</v>
      </c>
      <c r="Q1" s="386" t="s">
        <v>59</v>
      </c>
      <c r="R1" s="386" t="s">
        <v>59</v>
      </c>
      <c r="S1" s="386" t="s">
        <v>59</v>
      </c>
      <c r="T1" s="386" t="s">
        <v>59</v>
      </c>
      <c r="U1" s="386" t="s">
        <v>59</v>
      </c>
      <c r="V1" s="386" t="s">
        <v>59</v>
      </c>
      <c r="W1" s="386" t="s">
        <v>59</v>
      </c>
      <c r="X1" s="386" t="s">
        <v>59</v>
      </c>
      <c r="Y1" s="386" t="s">
        <v>59</v>
      </c>
      <c r="Z1" s="386" t="s">
        <v>59</v>
      </c>
      <c r="AA1" s="386" t="s">
        <v>59</v>
      </c>
    </row>
    <row r="2" spans="1:28" x14ac:dyDescent="0.3">
      <c r="A2" s="385" t="s">
        <v>184</v>
      </c>
      <c r="B2" s="385" t="s">
        <v>185</v>
      </c>
      <c r="C2" s="386" t="s">
        <v>59</v>
      </c>
      <c r="D2" s="386" t="s">
        <v>59</v>
      </c>
      <c r="E2" s="386" t="s">
        <v>59</v>
      </c>
      <c r="F2" s="386" t="s">
        <v>59</v>
      </c>
      <c r="G2" s="386" t="s">
        <v>59</v>
      </c>
      <c r="H2" s="386" t="s">
        <v>59</v>
      </c>
      <c r="I2" s="386" t="s">
        <v>59</v>
      </c>
      <c r="J2" s="386" t="s">
        <v>59</v>
      </c>
      <c r="K2" s="386" t="s">
        <v>59</v>
      </c>
      <c r="L2" s="386" t="s">
        <v>59</v>
      </c>
      <c r="M2" s="386" t="s">
        <v>59</v>
      </c>
      <c r="N2" s="386" t="s">
        <v>59</v>
      </c>
      <c r="O2" s="386" t="s">
        <v>59</v>
      </c>
      <c r="P2" s="386" t="s">
        <v>59</v>
      </c>
      <c r="Q2" s="386" t="s">
        <v>59</v>
      </c>
      <c r="R2" s="386" t="s">
        <v>59</v>
      </c>
      <c r="S2" s="386" t="s">
        <v>59</v>
      </c>
      <c r="T2" s="386" t="s">
        <v>59</v>
      </c>
      <c r="U2" s="386" t="s">
        <v>59</v>
      </c>
      <c r="V2" s="386" t="s">
        <v>59</v>
      </c>
      <c r="W2" s="386" t="s">
        <v>59</v>
      </c>
      <c r="X2" s="386" t="s">
        <v>59</v>
      </c>
      <c r="Y2" s="386" t="s">
        <v>59</v>
      </c>
      <c r="Z2" s="386" t="s">
        <v>59</v>
      </c>
      <c r="AA2" s="386" t="s">
        <v>59</v>
      </c>
    </row>
    <row r="3" spans="1:28" x14ac:dyDescent="0.3">
      <c r="A3" s="385" t="s">
        <v>186</v>
      </c>
      <c r="B3" s="385" t="s">
        <v>316</v>
      </c>
      <c r="C3" s="386" t="s">
        <v>59</v>
      </c>
      <c r="D3" s="386" t="s">
        <v>59</v>
      </c>
      <c r="E3" s="386" t="s">
        <v>59</v>
      </c>
      <c r="F3" s="386" t="s">
        <v>59</v>
      </c>
      <c r="G3" s="386" t="s">
        <v>59</v>
      </c>
      <c r="H3" s="386" t="s">
        <v>59</v>
      </c>
      <c r="I3" s="386" t="s">
        <v>59</v>
      </c>
      <c r="J3" s="386" t="s">
        <v>59</v>
      </c>
      <c r="K3" s="386" t="s">
        <v>59</v>
      </c>
      <c r="L3" s="386" t="s">
        <v>59</v>
      </c>
      <c r="M3" s="386" t="s">
        <v>59</v>
      </c>
      <c r="N3" s="386" t="s">
        <v>59</v>
      </c>
      <c r="O3" s="386" t="s">
        <v>59</v>
      </c>
      <c r="P3" s="386" t="s">
        <v>59</v>
      </c>
      <c r="Q3" s="386" t="s">
        <v>59</v>
      </c>
      <c r="R3" s="386" t="s">
        <v>59</v>
      </c>
      <c r="S3" s="386" t="s">
        <v>59</v>
      </c>
      <c r="T3" s="386" t="s">
        <v>59</v>
      </c>
      <c r="U3" s="386" t="s">
        <v>59</v>
      </c>
      <c r="V3" s="386" t="s">
        <v>59</v>
      </c>
      <c r="W3" s="386" t="s">
        <v>59</v>
      </c>
      <c r="X3" s="386" t="s">
        <v>59</v>
      </c>
      <c r="Y3" s="386" t="s">
        <v>59</v>
      </c>
      <c r="Z3" s="386" t="s">
        <v>59</v>
      </c>
      <c r="AA3" s="386" t="s">
        <v>59</v>
      </c>
    </row>
    <row r="4" spans="1:28" x14ac:dyDescent="0.3">
      <c r="A4" s="385" t="s">
        <v>187</v>
      </c>
      <c r="B4" s="385" t="s">
        <v>188</v>
      </c>
      <c r="C4" s="385" t="s">
        <v>189</v>
      </c>
      <c r="D4" s="385" t="s">
        <v>190</v>
      </c>
      <c r="E4" s="385" t="s">
        <v>9</v>
      </c>
      <c r="F4" s="385" t="s">
        <v>10</v>
      </c>
      <c r="G4" s="385" t="s">
        <v>11</v>
      </c>
      <c r="H4" s="385" t="s">
        <v>12</v>
      </c>
      <c r="I4" s="385" t="s">
        <v>13</v>
      </c>
      <c r="J4" s="385" t="s">
        <v>14</v>
      </c>
      <c r="K4" s="385" t="s">
        <v>15</v>
      </c>
      <c r="L4" s="385" t="s">
        <v>191</v>
      </c>
      <c r="M4" s="385" t="s">
        <v>192</v>
      </c>
      <c r="N4" s="385" t="s">
        <v>193</v>
      </c>
      <c r="O4" s="385" t="s">
        <v>194</v>
      </c>
      <c r="P4" s="385" t="s">
        <v>16</v>
      </c>
      <c r="Q4" s="385" t="s">
        <v>195</v>
      </c>
      <c r="R4" s="385" t="s">
        <v>196</v>
      </c>
      <c r="S4" s="385" t="s">
        <v>197</v>
      </c>
      <c r="T4" s="385" t="s">
        <v>198</v>
      </c>
      <c r="U4" s="385" t="s">
        <v>199</v>
      </c>
      <c r="V4" s="385" t="s">
        <v>200</v>
      </c>
      <c r="W4" s="385" t="s">
        <v>201</v>
      </c>
      <c r="X4" s="385" t="s">
        <v>202</v>
      </c>
      <c r="Y4" s="385" t="s">
        <v>203</v>
      </c>
      <c r="Z4" s="385" t="s">
        <v>204</v>
      </c>
      <c r="AA4" s="385" t="s">
        <v>24</v>
      </c>
    </row>
    <row r="5" spans="1:28" ht="14.25" customHeight="1" x14ac:dyDescent="0.3">
      <c r="A5" s="382" t="s">
        <v>205</v>
      </c>
      <c r="B5" s="339" t="s">
        <v>206</v>
      </c>
      <c r="C5" s="383" t="s">
        <v>207</v>
      </c>
      <c r="D5" s="382" t="s">
        <v>134</v>
      </c>
      <c r="E5" s="382" t="s">
        <v>27</v>
      </c>
      <c r="F5" s="382" t="s">
        <v>27</v>
      </c>
      <c r="G5" s="382" t="s">
        <v>27</v>
      </c>
      <c r="H5" s="382"/>
      <c r="I5" s="382"/>
      <c r="J5" s="382"/>
      <c r="K5" s="382"/>
      <c r="L5" s="382"/>
      <c r="M5" s="382" t="s">
        <v>208</v>
      </c>
      <c r="N5" s="382" t="s">
        <v>209</v>
      </c>
      <c r="O5" s="382" t="s">
        <v>210</v>
      </c>
      <c r="P5" s="339" t="s">
        <v>29</v>
      </c>
      <c r="Q5" s="384">
        <v>40005200000</v>
      </c>
      <c r="R5" s="384">
        <v>0</v>
      </c>
      <c r="S5" s="384">
        <v>0</v>
      </c>
      <c r="T5" s="384">
        <v>40005200000</v>
      </c>
      <c r="U5" s="384">
        <v>0</v>
      </c>
      <c r="V5" s="384">
        <v>39982200000</v>
      </c>
      <c r="W5" s="384">
        <v>23000000</v>
      </c>
      <c r="X5" s="384">
        <v>31733030685</v>
      </c>
      <c r="Y5" s="384">
        <v>31700703742</v>
      </c>
      <c r="Z5" s="384">
        <v>31700703742</v>
      </c>
      <c r="AA5" s="384">
        <v>31700703742</v>
      </c>
      <c r="AB5" s="384">
        <f>+V5-X5</f>
        <v>8249169315</v>
      </c>
    </row>
    <row r="6" spans="1:28" ht="14.25" customHeight="1" x14ac:dyDescent="0.3">
      <c r="A6" s="382" t="s">
        <v>205</v>
      </c>
      <c r="B6" s="339" t="s">
        <v>206</v>
      </c>
      <c r="C6" s="383" t="s">
        <v>211</v>
      </c>
      <c r="D6" s="382" t="s">
        <v>134</v>
      </c>
      <c r="E6" s="382" t="s">
        <v>27</v>
      </c>
      <c r="F6" s="382" t="s">
        <v>27</v>
      </c>
      <c r="G6" s="382" t="s">
        <v>45</v>
      </c>
      <c r="H6" s="382"/>
      <c r="I6" s="382"/>
      <c r="J6" s="382"/>
      <c r="K6" s="382"/>
      <c r="L6" s="382"/>
      <c r="M6" s="382" t="s">
        <v>208</v>
      </c>
      <c r="N6" s="382" t="s">
        <v>209</v>
      </c>
      <c r="O6" s="382" t="s">
        <v>210</v>
      </c>
      <c r="P6" s="339" t="s">
        <v>46</v>
      </c>
      <c r="Q6" s="384">
        <v>13920200000</v>
      </c>
      <c r="R6" s="384">
        <v>0</v>
      </c>
      <c r="S6" s="384">
        <v>0</v>
      </c>
      <c r="T6" s="384">
        <v>13920200000</v>
      </c>
      <c r="U6" s="384">
        <v>0</v>
      </c>
      <c r="V6" s="384">
        <v>13920200000</v>
      </c>
      <c r="W6" s="384">
        <v>0</v>
      </c>
      <c r="X6" s="384">
        <v>12227420340.65</v>
      </c>
      <c r="Y6" s="384">
        <v>12227420340.65</v>
      </c>
      <c r="Z6" s="384">
        <v>12227420340.65</v>
      </c>
      <c r="AA6" s="384">
        <v>12227420340.65</v>
      </c>
      <c r="AB6" s="384">
        <f t="shared" ref="AB6:AB17" si="0">+V6-X6</f>
        <v>1692779659.3500004</v>
      </c>
    </row>
    <row r="7" spans="1:28" ht="14.25" customHeight="1" x14ac:dyDescent="0.3">
      <c r="A7" s="382" t="s">
        <v>205</v>
      </c>
      <c r="B7" s="339" t="s">
        <v>206</v>
      </c>
      <c r="C7" s="383" t="s">
        <v>212</v>
      </c>
      <c r="D7" s="382" t="s">
        <v>134</v>
      </c>
      <c r="E7" s="382" t="s">
        <v>27</v>
      </c>
      <c r="F7" s="382" t="s">
        <v>27</v>
      </c>
      <c r="G7" s="382" t="s">
        <v>57</v>
      </c>
      <c r="H7" s="382"/>
      <c r="I7" s="382"/>
      <c r="J7" s="382"/>
      <c r="K7" s="382"/>
      <c r="L7" s="382"/>
      <c r="M7" s="382" t="s">
        <v>208</v>
      </c>
      <c r="N7" s="382" t="s">
        <v>209</v>
      </c>
      <c r="O7" s="382" t="s">
        <v>210</v>
      </c>
      <c r="P7" s="339" t="s">
        <v>58</v>
      </c>
      <c r="Q7" s="384">
        <v>4461400000</v>
      </c>
      <c r="R7" s="384">
        <v>0</v>
      </c>
      <c r="S7" s="384">
        <v>0</v>
      </c>
      <c r="T7" s="384">
        <v>4461400000</v>
      </c>
      <c r="U7" s="384">
        <v>0</v>
      </c>
      <c r="V7" s="384">
        <v>4461400000</v>
      </c>
      <c r="W7" s="384">
        <v>0</v>
      </c>
      <c r="X7" s="384">
        <v>2986254055</v>
      </c>
      <c r="Y7" s="384">
        <v>2983236193</v>
      </c>
      <c r="Z7" s="384">
        <v>2983236193</v>
      </c>
      <c r="AA7" s="384">
        <v>2983236193</v>
      </c>
      <c r="AB7" s="384">
        <f t="shared" si="0"/>
        <v>1475145945</v>
      </c>
    </row>
    <row r="8" spans="1:28" ht="14.25" customHeight="1" x14ac:dyDescent="0.3">
      <c r="A8" s="382" t="s">
        <v>205</v>
      </c>
      <c r="B8" s="339" t="s">
        <v>206</v>
      </c>
      <c r="C8" s="383" t="s">
        <v>213</v>
      </c>
      <c r="D8" s="382" t="s">
        <v>134</v>
      </c>
      <c r="E8" s="382" t="s">
        <v>27</v>
      </c>
      <c r="F8" s="382" t="s">
        <v>27</v>
      </c>
      <c r="G8" s="382" t="s">
        <v>121</v>
      </c>
      <c r="H8" s="382"/>
      <c r="I8" s="382"/>
      <c r="J8" s="382"/>
      <c r="K8" s="382"/>
      <c r="L8" s="382"/>
      <c r="M8" s="382" t="s">
        <v>208</v>
      </c>
      <c r="N8" s="382" t="s">
        <v>209</v>
      </c>
      <c r="O8" s="382" t="s">
        <v>210</v>
      </c>
      <c r="P8" s="339" t="s">
        <v>70</v>
      </c>
      <c r="Q8" s="384">
        <v>8294500000</v>
      </c>
      <c r="R8" s="384">
        <v>0</v>
      </c>
      <c r="S8" s="384">
        <v>0</v>
      </c>
      <c r="T8" s="384">
        <v>8294500000</v>
      </c>
      <c r="U8" s="384">
        <v>8294500000</v>
      </c>
      <c r="V8" s="384">
        <v>0</v>
      </c>
      <c r="W8" s="384">
        <v>0</v>
      </c>
      <c r="X8" s="384">
        <v>0</v>
      </c>
      <c r="Y8" s="384">
        <v>0</v>
      </c>
      <c r="Z8" s="384">
        <v>0</v>
      </c>
      <c r="AA8" s="384">
        <v>0</v>
      </c>
      <c r="AB8" s="384">
        <f t="shared" si="0"/>
        <v>0</v>
      </c>
    </row>
    <row r="9" spans="1:28" ht="14.25" customHeight="1" x14ac:dyDescent="0.3">
      <c r="A9" s="382" t="s">
        <v>205</v>
      </c>
      <c r="B9" s="339" t="s">
        <v>206</v>
      </c>
      <c r="C9" s="383" t="s">
        <v>214</v>
      </c>
      <c r="D9" s="382" t="s">
        <v>134</v>
      </c>
      <c r="E9" s="382" t="s">
        <v>45</v>
      </c>
      <c r="F9" s="382"/>
      <c r="G9" s="382"/>
      <c r="H9" s="382"/>
      <c r="I9" s="382"/>
      <c r="J9" s="382"/>
      <c r="K9" s="382"/>
      <c r="L9" s="382"/>
      <c r="M9" s="382" t="s">
        <v>208</v>
      </c>
      <c r="N9" s="382" t="s">
        <v>209</v>
      </c>
      <c r="O9" s="382" t="s">
        <v>210</v>
      </c>
      <c r="P9" s="339" t="s">
        <v>71</v>
      </c>
      <c r="Q9" s="384">
        <v>18832000000</v>
      </c>
      <c r="R9" s="384">
        <v>5000000000</v>
      </c>
      <c r="S9" s="384">
        <v>0</v>
      </c>
      <c r="T9" s="384">
        <v>23832000000</v>
      </c>
      <c r="U9" s="384">
        <v>0</v>
      </c>
      <c r="V9" s="384">
        <v>23599881975.5</v>
      </c>
      <c r="W9" s="384">
        <v>232118024.5</v>
      </c>
      <c r="X9" s="384">
        <v>20600489338.59</v>
      </c>
      <c r="Y9" s="384">
        <v>16014499321.280001</v>
      </c>
      <c r="Z9" s="384">
        <v>16014499321.280001</v>
      </c>
      <c r="AA9" s="384">
        <v>16014499321.280001</v>
      </c>
      <c r="AB9" s="384">
        <f t="shared" si="0"/>
        <v>2999392636.9099998</v>
      </c>
    </row>
    <row r="10" spans="1:28" ht="14.25" customHeight="1" x14ac:dyDescent="0.3">
      <c r="A10" s="382" t="s">
        <v>205</v>
      </c>
      <c r="B10" s="339" t="s">
        <v>206</v>
      </c>
      <c r="C10" s="383" t="s">
        <v>215</v>
      </c>
      <c r="D10" s="382" t="s">
        <v>134</v>
      </c>
      <c r="E10" s="382" t="s">
        <v>57</v>
      </c>
      <c r="F10" s="382" t="s">
        <v>57</v>
      </c>
      <c r="G10" s="382" t="s">
        <v>27</v>
      </c>
      <c r="H10" s="382" t="s">
        <v>216</v>
      </c>
      <c r="I10" s="382"/>
      <c r="J10" s="382"/>
      <c r="K10" s="382"/>
      <c r="L10" s="382"/>
      <c r="M10" s="382" t="s">
        <v>208</v>
      </c>
      <c r="N10" s="382" t="s">
        <v>209</v>
      </c>
      <c r="O10" s="382" t="s">
        <v>210</v>
      </c>
      <c r="P10" s="339" t="s">
        <v>119</v>
      </c>
      <c r="Q10" s="384">
        <v>51736700000</v>
      </c>
      <c r="R10" s="384">
        <v>35878480154</v>
      </c>
      <c r="S10" s="384">
        <v>12783649473</v>
      </c>
      <c r="T10" s="384">
        <v>74831530681</v>
      </c>
      <c r="U10" s="384">
        <v>0</v>
      </c>
      <c r="V10" s="384">
        <v>72623759900.960007</v>
      </c>
      <c r="W10" s="384">
        <v>2207770780.04</v>
      </c>
      <c r="X10" s="384">
        <v>68988686094.380005</v>
      </c>
      <c r="Y10" s="384">
        <v>33503421180.18</v>
      </c>
      <c r="Z10" s="384">
        <v>33503421180.18</v>
      </c>
      <c r="AA10" s="384">
        <v>33503421180.18</v>
      </c>
      <c r="AB10" s="384">
        <f t="shared" si="0"/>
        <v>3635073806.5800018</v>
      </c>
    </row>
    <row r="11" spans="1:28" ht="14.25" customHeight="1" x14ac:dyDescent="0.3">
      <c r="A11" s="382" t="s">
        <v>205</v>
      </c>
      <c r="B11" s="339" t="s">
        <v>206</v>
      </c>
      <c r="C11" s="383" t="s">
        <v>217</v>
      </c>
      <c r="D11" s="382" t="s">
        <v>134</v>
      </c>
      <c r="E11" s="382" t="s">
        <v>57</v>
      </c>
      <c r="F11" s="382" t="s">
        <v>57</v>
      </c>
      <c r="G11" s="382" t="s">
        <v>27</v>
      </c>
      <c r="H11" s="382" t="s">
        <v>218</v>
      </c>
      <c r="I11" s="382"/>
      <c r="J11" s="382"/>
      <c r="K11" s="382"/>
      <c r="L11" s="382"/>
      <c r="M11" s="382" t="s">
        <v>208</v>
      </c>
      <c r="N11" s="382" t="s">
        <v>209</v>
      </c>
      <c r="O11" s="382" t="s">
        <v>210</v>
      </c>
      <c r="P11" s="339" t="s">
        <v>120</v>
      </c>
      <c r="Q11" s="384">
        <v>5000000000</v>
      </c>
      <c r="R11" s="384">
        <v>0</v>
      </c>
      <c r="S11" s="384">
        <v>5000000000</v>
      </c>
      <c r="T11" s="384">
        <v>0</v>
      </c>
      <c r="U11" s="384">
        <v>0</v>
      </c>
      <c r="V11" s="384">
        <v>0</v>
      </c>
      <c r="W11" s="384">
        <v>0</v>
      </c>
      <c r="X11" s="384">
        <v>0</v>
      </c>
      <c r="Y11" s="384">
        <v>0</v>
      </c>
      <c r="Z11" s="384">
        <v>0</v>
      </c>
      <c r="AA11" s="384">
        <v>0</v>
      </c>
      <c r="AB11" s="384">
        <f t="shared" si="0"/>
        <v>0</v>
      </c>
    </row>
    <row r="12" spans="1:28" ht="14.25" customHeight="1" x14ac:dyDescent="0.3">
      <c r="A12" s="382" t="s">
        <v>205</v>
      </c>
      <c r="B12" s="339" t="s">
        <v>206</v>
      </c>
      <c r="C12" s="383" t="s">
        <v>219</v>
      </c>
      <c r="D12" s="382" t="s">
        <v>134</v>
      </c>
      <c r="E12" s="382" t="s">
        <v>57</v>
      </c>
      <c r="F12" s="382" t="s">
        <v>121</v>
      </c>
      <c r="G12" s="382" t="s">
        <v>45</v>
      </c>
      <c r="H12" s="382" t="s">
        <v>124</v>
      </c>
      <c r="I12" s="382"/>
      <c r="J12" s="382"/>
      <c r="K12" s="382"/>
      <c r="L12" s="382"/>
      <c r="M12" s="382" t="s">
        <v>208</v>
      </c>
      <c r="N12" s="382" t="s">
        <v>209</v>
      </c>
      <c r="O12" s="382" t="s">
        <v>210</v>
      </c>
      <c r="P12" s="339" t="s">
        <v>220</v>
      </c>
      <c r="Q12" s="384">
        <v>262700000</v>
      </c>
      <c r="R12" s="384">
        <v>0</v>
      </c>
      <c r="S12" s="384">
        <v>0</v>
      </c>
      <c r="T12" s="384">
        <v>262700000</v>
      </c>
      <c r="U12" s="384">
        <v>0</v>
      </c>
      <c r="V12" s="384">
        <v>262700000</v>
      </c>
      <c r="W12" s="384">
        <v>0</v>
      </c>
      <c r="X12" s="384">
        <v>221140924</v>
      </c>
      <c r="Y12" s="384">
        <v>191617783</v>
      </c>
      <c r="Z12" s="384">
        <v>191617783</v>
      </c>
      <c r="AA12" s="384">
        <v>191617783</v>
      </c>
      <c r="AB12" s="384">
        <f t="shared" si="0"/>
        <v>41559076</v>
      </c>
    </row>
    <row r="13" spans="1:28" ht="14.25" customHeight="1" x14ac:dyDescent="0.3">
      <c r="A13" s="382" t="s">
        <v>205</v>
      </c>
      <c r="B13" s="339" t="s">
        <v>206</v>
      </c>
      <c r="C13" s="383" t="s">
        <v>221</v>
      </c>
      <c r="D13" s="382" t="s">
        <v>134</v>
      </c>
      <c r="E13" s="382" t="s">
        <v>57</v>
      </c>
      <c r="F13" s="382" t="s">
        <v>209</v>
      </c>
      <c r="G13" s="382"/>
      <c r="H13" s="382"/>
      <c r="I13" s="382"/>
      <c r="J13" s="382"/>
      <c r="K13" s="382"/>
      <c r="L13" s="382"/>
      <c r="M13" s="382" t="s">
        <v>208</v>
      </c>
      <c r="N13" s="382" t="s">
        <v>209</v>
      </c>
      <c r="O13" s="382" t="s">
        <v>210</v>
      </c>
      <c r="P13" s="339" t="s">
        <v>127</v>
      </c>
      <c r="Q13" s="384">
        <v>108800000</v>
      </c>
      <c r="R13" s="384">
        <v>77882567408</v>
      </c>
      <c r="S13" s="384">
        <v>48406252545</v>
      </c>
      <c r="T13" s="384">
        <v>29585114863</v>
      </c>
      <c r="U13" s="384">
        <v>0.2</v>
      </c>
      <c r="V13" s="384">
        <v>29165119054</v>
      </c>
      <c r="W13" s="384">
        <v>419995808.80000001</v>
      </c>
      <c r="X13" s="384">
        <v>29165119054</v>
      </c>
      <c r="Y13" s="384">
        <v>29165119054</v>
      </c>
      <c r="Z13" s="384">
        <v>29165119054</v>
      </c>
      <c r="AA13" s="384">
        <v>29165119054</v>
      </c>
      <c r="AB13" s="384">
        <f t="shared" si="0"/>
        <v>0</v>
      </c>
    </row>
    <row r="14" spans="1:28" ht="14.25" customHeight="1" x14ac:dyDescent="0.3">
      <c r="A14" s="382" t="s">
        <v>205</v>
      </c>
      <c r="B14" s="339" t="s">
        <v>206</v>
      </c>
      <c r="C14" s="383" t="s">
        <v>222</v>
      </c>
      <c r="D14" s="382" t="s">
        <v>134</v>
      </c>
      <c r="E14" s="382" t="s">
        <v>130</v>
      </c>
      <c r="F14" s="382" t="s">
        <v>121</v>
      </c>
      <c r="G14" s="382" t="s">
        <v>27</v>
      </c>
      <c r="H14" s="382"/>
      <c r="I14" s="382"/>
      <c r="J14" s="382"/>
      <c r="K14" s="382"/>
      <c r="L14" s="382"/>
      <c r="M14" s="382" t="s">
        <v>208</v>
      </c>
      <c r="N14" s="382" t="s">
        <v>223</v>
      </c>
      <c r="O14" s="382" t="s">
        <v>224</v>
      </c>
      <c r="P14" s="339" t="s">
        <v>133</v>
      </c>
      <c r="Q14" s="384">
        <v>299100000</v>
      </c>
      <c r="R14" s="384">
        <v>0</v>
      </c>
      <c r="S14" s="384">
        <v>0</v>
      </c>
      <c r="T14" s="384">
        <v>299100000</v>
      </c>
      <c r="U14" s="384">
        <v>0</v>
      </c>
      <c r="V14" s="384">
        <v>293801320</v>
      </c>
      <c r="W14" s="384">
        <v>5298680</v>
      </c>
      <c r="X14" s="384">
        <v>293801320</v>
      </c>
      <c r="Y14" s="384">
        <v>293801320</v>
      </c>
      <c r="Z14" s="384">
        <v>293801320</v>
      </c>
      <c r="AA14" s="384">
        <v>293801320</v>
      </c>
      <c r="AB14" s="384">
        <f t="shared" si="0"/>
        <v>0</v>
      </c>
    </row>
    <row r="15" spans="1:28" x14ac:dyDescent="0.3">
      <c r="A15" s="382" t="s">
        <v>205</v>
      </c>
      <c r="B15" s="339" t="s">
        <v>206</v>
      </c>
      <c r="C15" s="383" t="s">
        <v>225</v>
      </c>
      <c r="D15" s="382" t="s">
        <v>151</v>
      </c>
      <c r="E15" s="382" t="s">
        <v>136</v>
      </c>
      <c r="F15" s="382" t="s">
        <v>137</v>
      </c>
      <c r="G15" s="382" t="s">
        <v>226</v>
      </c>
      <c r="H15" s="382" t="s">
        <v>139</v>
      </c>
      <c r="I15" s="382"/>
      <c r="J15" s="382"/>
      <c r="K15" s="382"/>
      <c r="L15" s="382"/>
      <c r="M15" s="382" t="s">
        <v>208</v>
      </c>
      <c r="N15" s="382" t="s">
        <v>209</v>
      </c>
      <c r="O15" s="382" t="s">
        <v>210</v>
      </c>
      <c r="P15" s="339" t="s">
        <v>227</v>
      </c>
      <c r="Q15" s="384">
        <v>3713230542</v>
      </c>
      <c r="R15" s="384">
        <v>0</v>
      </c>
      <c r="S15" s="384">
        <v>0</v>
      </c>
      <c r="T15" s="384">
        <v>3713230542</v>
      </c>
      <c r="U15" s="384">
        <v>0</v>
      </c>
      <c r="V15" s="384">
        <v>3145092716.3299999</v>
      </c>
      <c r="W15" s="384">
        <v>568137825.66999996</v>
      </c>
      <c r="X15" s="384">
        <v>3141009383</v>
      </c>
      <c r="Y15" s="384">
        <v>1504479511.04</v>
      </c>
      <c r="Z15" s="384">
        <v>1504479511.04</v>
      </c>
      <c r="AA15" s="384">
        <v>1504479511.04</v>
      </c>
      <c r="AB15" s="384">
        <f t="shared" si="0"/>
        <v>4083333.3299999237</v>
      </c>
    </row>
    <row r="16" spans="1:28" x14ac:dyDescent="0.3">
      <c r="A16" s="382" t="s">
        <v>205</v>
      </c>
      <c r="B16" s="339" t="s">
        <v>206</v>
      </c>
      <c r="C16" s="383" t="s">
        <v>225</v>
      </c>
      <c r="D16" s="382" t="s">
        <v>151</v>
      </c>
      <c r="E16" s="382" t="s">
        <v>136</v>
      </c>
      <c r="F16" s="382" t="s">
        <v>137</v>
      </c>
      <c r="G16" s="382" t="s">
        <v>226</v>
      </c>
      <c r="H16" s="382" t="s">
        <v>139</v>
      </c>
      <c r="I16" s="382"/>
      <c r="J16" s="382"/>
      <c r="K16" s="382"/>
      <c r="L16" s="382"/>
      <c r="M16" s="382" t="s">
        <v>208</v>
      </c>
      <c r="N16" s="382" t="s">
        <v>228</v>
      </c>
      <c r="O16" s="382" t="s">
        <v>210</v>
      </c>
      <c r="P16" s="339" t="s">
        <v>227</v>
      </c>
      <c r="Q16" s="384">
        <v>8553096458</v>
      </c>
      <c r="R16" s="384">
        <v>0</v>
      </c>
      <c r="S16" s="384">
        <v>0</v>
      </c>
      <c r="T16" s="384">
        <v>8553096458</v>
      </c>
      <c r="U16" s="384">
        <v>0</v>
      </c>
      <c r="V16" s="384">
        <v>7860880970.9300003</v>
      </c>
      <c r="W16" s="384">
        <v>692215487.07000005</v>
      </c>
      <c r="X16" s="384">
        <v>7845211306.6000004</v>
      </c>
      <c r="Y16" s="384">
        <v>4650008623</v>
      </c>
      <c r="Z16" s="384">
        <v>4650008623</v>
      </c>
      <c r="AA16" s="384">
        <v>4650008623</v>
      </c>
      <c r="AB16" s="384">
        <f t="shared" si="0"/>
        <v>15669664.329999924</v>
      </c>
    </row>
    <row r="17" spans="1:28" x14ac:dyDescent="0.3">
      <c r="A17" s="382" t="s">
        <v>59</v>
      </c>
      <c r="B17" s="339" t="s">
        <v>59</v>
      </c>
      <c r="C17" s="383" t="s">
        <v>59</v>
      </c>
      <c r="D17" s="382" t="s">
        <v>59</v>
      </c>
      <c r="E17" s="382" t="s">
        <v>59</v>
      </c>
      <c r="F17" s="382" t="s">
        <v>59</v>
      </c>
      <c r="G17" s="382" t="s">
        <v>59</v>
      </c>
      <c r="H17" s="382" t="s">
        <v>59</v>
      </c>
      <c r="I17" s="382" t="s">
        <v>59</v>
      </c>
      <c r="J17" s="382" t="s">
        <v>59</v>
      </c>
      <c r="K17" s="382" t="s">
        <v>59</v>
      </c>
      <c r="L17" s="382" t="s">
        <v>59</v>
      </c>
      <c r="M17" s="382" t="s">
        <v>59</v>
      </c>
      <c r="N17" s="382" t="s">
        <v>59</v>
      </c>
      <c r="O17" s="382" t="s">
        <v>59</v>
      </c>
      <c r="P17" s="339" t="s">
        <v>59</v>
      </c>
      <c r="Q17" s="384">
        <v>155186927000</v>
      </c>
      <c r="R17" s="384">
        <v>118761047562</v>
      </c>
      <c r="S17" s="384">
        <v>66189902018</v>
      </c>
      <c r="T17" s="384">
        <v>207758072544</v>
      </c>
      <c r="U17" s="384">
        <v>8294500000.1999998</v>
      </c>
      <c r="V17" s="384">
        <v>195315035937.72</v>
      </c>
      <c r="W17" s="384">
        <v>4148536606.0799999</v>
      </c>
      <c r="X17" s="384">
        <v>177202162501.22</v>
      </c>
      <c r="Y17" s="384">
        <v>132234307068.14999</v>
      </c>
      <c r="Z17" s="384">
        <v>132234307068.14999</v>
      </c>
      <c r="AA17" s="384">
        <v>132234307068.14999</v>
      </c>
      <c r="AB17" s="384">
        <f t="shared" si="0"/>
        <v>18112873436.5</v>
      </c>
    </row>
    <row r="18" spans="1:28" x14ac:dyDescent="0.3">
      <c r="A18" s="382" t="s">
        <v>59</v>
      </c>
      <c r="B18" s="336" t="s">
        <v>59</v>
      </c>
      <c r="C18" s="383" t="s">
        <v>59</v>
      </c>
      <c r="D18" s="382" t="s">
        <v>59</v>
      </c>
      <c r="E18" s="382" t="s">
        <v>59</v>
      </c>
      <c r="F18" s="382" t="s">
        <v>59</v>
      </c>
      <c r="G18" s="382" t="s">
        <v>59</v>
      </c>
      <c r="H18" s="382" t="s">
        <v>59</v>
      </c>
      <c r="I18" s="382" t="s">
        <v>59</v>
      </c>
      <c r="J18" s="382" t="s">
        <v>59</v>
      </c>
      <c r="K18" s="382" t="s">
        <v>59</v>
      </c>
      <c r="L18" s="382" t="s">
        <v>59</v>
      </c>
      <c r="M18" s="382" t="s">
        <v>59</v>
      </c>
      <c r="N18" s="382" t="s">
        <v>59</v>
      </c>
      <c r="O18" s="382" t="s">
        <v>59</v>
      </c>
      <c r="P18" s="339" t="s">
        <v>59</v>
      </c>
      <c r="Q18" s="337" t="s">
        <v>59</v>
      </c>
      <c r="R18" s="337" t="s">
        <v>59</v>
      </c>
      <c r="S18" s="337" t="s">
        <v>59</v>
      </c>
      <c r="T18" s="337" t="s">
        <v>59</v>
      </c>
      <c r="U18" s="337" t="s">
        <v>59</v>
      </c>
      <c r="V18" s="337" t="s">
        <v>59</v>
      </c>
      <c r="W18" s="337" t="s">
        <v>59</v>
      </c>
      <c r="X18" s="337" t="s">
        <v>59</v>
      </c>
      <c r="Y18" s="337" t="s">
        <v>59</v>
      </c>
      <c r="Z18" s="337" t="s">
        <v>59</v>
      </c>
      <c r="AA18" s="337" t="s">
        <v>59</v>
      </c>
      <c r="AB18" s="384"/>
    </row>
    <row r="19" spans="1:28" hidden="1" x14ac:dyDescent="0.3"/>
  </sheetData>
  <autoFilter ref="A4:AB19" xr:uid="{D74A1080-1959-41AE-B690-0D290CE6E1F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dimension ref="A1:AB71"/>
  <sheetViews>
    <sheetView showGridLines="0" topLeftCell="R1" zoomScaleNormal="100" workbookViewId="0">
      <pane ySplit="4" topLeftCell="A17" activePane="bottomLeft" state="frozen"/>
      <selection pane="bottomLeft" activeCell="Y30" sqref="Y30"/>
    </sheetView>
  </sheetViews>
  <sheetFormatPr baseColWidth="10" defaultRowHeight="14.4" x14ac:dyDescent="0.3"/>
  <cols>
    <col min="1" max="1" width="13.44140625" style="335" customWidth="1"/>
    <col min="2" max="2" width="26.88671875" style="335" customWidth="1"/>
    <col min="3" max="3" width="21.5546875" style="335" customWidth="1"/>
    <col min="4" max="11" width="5.44140625" style="335" customWidth="1"/>
    <col min="12" max="12" width="7" style="335" customWidth="1"/>
    <col min="13" max="13" width="9.6640625" style="335" customWidth="1"/>
    <col min="14" max="14" width="8.109375" style="335" customWidth="1"/>
    <col min="15" max="15" width="9.6640625" style="335" customWidth="1"/>
    <col min="16" max="16" width="27.6640625" style="335" customWidth="1"/>
    <col min="17" max="27" width="18.88671875" style="335" customWidth="1"/>
    <col min="28" max="28" width="15.21875" style="335" customWidth="1"/>
    <col min="29" max="29" width="6.44140625" style="335" customWidth="1"/>
    <col min="30" max="16384" width="11.5546875" style="335"/>
  </cols>
  <sheetData>
    <row r="1" spans="1:28" x14ac:dyDescent="0.3">
      <c r="A1" s="385" t="s">
        <v>183</v>
      </c>
      <c r="B1" s="385">
        <v>2025</v>
      </c>
      <c r="C1" s="386" t="s">
        <v>59</v>
      </c>
      <c r="D1" s="386" t="s">
        <v>59</v>
      </c>
      <c r="E1" s="386" t="s">
        <v>59</v>
      </c>
      <c r="F1" s="386" t="s">
        <v>59</v>
      </c>
      <c r="G1" s="386" t="s">
        <v>59</v>
      </c>
      <c r="H1" s="386" t="s">
        <v>59</v>
      </c>
      <c r="I1" s="386" t="s">
        <v>59</v>
      </c>
      <c r="J1" s="386" t="s">
        <v>59</v>
      </c>
      <c r="K1" s="386" t="s">
        <v>59</v>
      </c>
      <c r="L1" s="386" t="s">
        <v>59</v>
      </c>
      <c r="M1" s="386" t="s">
        <v>59</v>
      </c>
      <c r="N1" s="386" t="s">
        <v>59</v>
      </c>
      <c r="O1" s="386" t="s">
        <v>59</v>
      </c>
      <c r="P1" s="386" t="s">
        <v>59</v>
      </c>
      <c r="Q1" s="386" t="s">
        <v>59</v>
      </c>
      <c r="R1" s="386" t="s">
        <v>59</v>
      </c>
      <c r="S1" s="386" t="s">
        <v>59</v>
      </c>
      <c r="T1" s="386" t="s">
        <v>59</v>
      </c>
      <c r="U1" s="386" t="s">
        <v>59</v>
      </c>
      <c r="V1" s="386" t="s">
        <v>59</v>
      </c>
      <c r="W1" s="386" t="s">
        <v>59</v>
      </c>
      <c r="X1" s="386" t="s">
        <v>59</v>
      </c>
      <c r="Y1" s="386" t="s">
        <v>59</v>
      </c>
      <c r="Z1" s="386" t="s">
        <v>59</v>
      </c>
      <c r="AA1" s="386" t="s">
        <v>59</v>
      </c>
    </row>
    <row r="2" spans="1:28" x14ac:dyDescent="0.3">
      <c r="A2" s="385" t="s">
        <v>184</v>
      </c>
      <c r="B2" s="385" t="s">
        <v>185</v>
      </c>
      <c r="C2" s="386" t="s">
        <v>59</v>
      </c>
      <c r="D2" s="386" t="s">
        <v>59</v>
      </c>
      <c r="E2" s="386" t="s">
        <v>59</v>
      </c>
      <c r="F2" s="386" t="s">
        <v>59</v>
      </c>
      <c r="G2" s="386" t="s">
        <v>59</v>
      </c>
      <c r="H2" s="386" t="s">
        <v>59</v>
      </c>
      <c r="I2" s="386" t="s">
        <v>59</v>
      </c>
      <c r="J2" s="386" t="s">
        <v>59</v>
      </c>
      <c r="K2" s="386" t="s">
        <v>59</v>
      </c>
      <c r="L2" s="386" t="s">
        <v>59</v>
      </c>
      <c r="M2" s="386" t="s">
        <v>59</v>
      </c>
      <c r="N2" s="386" t="s">
        <v>59</v>
      </c>
      <c r="O2" s="386" t="s">
        <v>59</v>
      </c>
      <c r="P2" s="386" t="s">
        <v>59</v>
      </c>
      <c r="Q2" s="386" t="s">
        <v>59</v>
      </c>
      <c r="R2" s="386" t="s">
        <v>59</v>
      </c>
      <c r="S2" s="386" t="s">
        <v>59</v>
      </c>
      <c r="T2" s="386" t="s">
        <v>59</v>
      </c>
      <c r="U2" s="386" t="s">
        <v>59</v>
      </c>
      <c r="V2" s="386" t="s">
        <v>59</v>
      </c>
      <c r="W2" s="386" t="s">
        <v>59</v>
      </c>
      <c r="X2" s="386" t="s">
        <v>59</v>
      </c>
      <c r="Y2" s="386" t="s">
        <v>59</v>
      </c>
      <c r="Z2" s="386" t="s">
        <v>59</v>
      </c>
      <c r="AA2" s="386" t="s">
        <v>59</v>
      </c>
    </row>
    <row r="3" spans="1:28" x14ac:dyDescent="0.3">
      <c r="A3" s="385" t="s">
        <v>186</v>
      </c>
      <c r="B3" s="385" t="s">
        <v>316</v>
      </c>
      <c r="C3" s="386" t="s">
        <v>59</v>
      </c>
      <c r="D3" s="386" t="s">
        <v>59</v>
      </c>
      <c r="E3" s="386" t="s">
        <v>59</v>
      </c>
      <c r="F3" s="386" t="s">
        <v>59</v>
      </c>
      <c r="G3" s="386" t="s">
        <v>59</v>
      </c>
      <c r="H3" s="386" t="s">
        <v>59</v>
      </c>
      <c r="I3" s="386" t="s">
        <v>59</v>
      </c>
      <c r="J3" s="386" t="s">
        <v>59</v>
      </c>
      <c r="K3" s="386" t="s">
        <v>59</v>
      </c>
      <c r="L3" s="386" t="s">
        <v>59</v>
      </c>
      <c r="M3" s="386" t="s">
        <v>59</v>
      </c>
      <c r="N3" s="386" t="s">
        <v>59</v>
      </c>
      <c r="O3" s="386" t="s">
        <v>59</v>
      </c>
      <c r="P3" s="386" t="s">
        <v>59</v>
      </c>
      <c r="Q3" s="386" t="s">
        <v>59</v>
      </c>
      <c r="R3" s="386" t="s">
        <v>59</v>
      </c>
      <c r="S3" s="386" t="s">
        <v>59</v>
      </c>
      <c r="T3" s="386" t="s">
        <v>59</v>
      </c>
      <c r="U3" s="386" t="s">
        <v>59</v>
      </c>
      <c r="V3" s="386" t="s">
        <v>59</v>
      </c>
      <c r="W3" s="386" t="s">
        <v>59</v>
      </c>
      <c r="X3" s="386" t="s">
        <v>59</v>
      </c>
      <c r="Y3" s="386" t="s">
        <v>59</v>
      </c>
      <c r="Z3" s="386" t="s">
        <v>59</v>
      </c>
      <c r="AA3" s="386" t="s">
        <v>59</v>
      </c>
    </row>
    <row r="4" spans="1:28" x14ac:dyDescent="0.3">
      <c r="A4" s="385" t="s">
        <v>187</v>
      </c>
      <c r="B4" s="385" t="s">
        <v>188</v>
      </c>
      <c r="C4" s="385" t="s">
        <v>189</v>
      </c>
      <c r="D4" s="385" t="s">
        <v>190</v>
      </c>
      <c r="E4" s="385" t="s">
        <v>9</v>
      </c>
      <c r="F4" s="385" t="s">
        <v>10</v>
      </c>
      <c r="G4" s="385" t="s">
        <v>11</v>
      </c>
      <c r="H4" s="385" t="s">
        <v>12</v>
      </c>
      <c r="I4" s="385" t="s">
        <v>13</v>
      </c>
      <c r="J4" s="385" t="s">
        <v>14</v>
      </c>
      <c r="K4" s="385" t="s">
        <v>15</v>
      </c>
      <c r="L4" s="385" t="s">
        <v>191</v>
      </c>
      <c r="M4" s="385" t="s">
        <v>192</v>
      </c>
      <c r="N4" s="385" t="s">
        <v>193</v>
      </c>
      <c r="O4" s="385" t="s">
        <v>194</v>
      </c>
      <c r="P4" s="385" t="s">
        <v>16</v>
      </c>
      <c r="Q4" s="385" t="s">
        <v>195</v>
      </c>
      <c r="R4" s="385" t="s">
        <v>196</v>
      </c>
      <c r="S4" s="385" t="s">
        <v>197</v>
      </c>
      <c r="T4" s="385" t="s">
        <v>198</v>
      </c>
      <c r="U4" s="385" t="s">
        <v>199</v>
      </c>
      <c r="V4" s="385" t="s">
        <v>200</v>
      </c>
      <c r="W4" s="385" t="s">
        <v>201</v>
      </c>
      <c r="X4" s="385" t="s">
        <v>202</v>
      </c>
      <c r="Y4" s="385" t="s">
        <v>203</v>
      </c>
      <c r="Z4" s="385" t="s">
        <v>204</v>
      </c>
      <c r="AA4" s="385" t="s">
        <v>24</v>
      </c>
    </row>
    <row r="5" spans="1:28" x14ac:dyDescent="0.3">
      <c r="A5" s="382" t="s">
        <v>205</v>
      </c>
      <c r="B5" s="339" t="s">
        <v>206</v>
      </c>
      <c r="C5" s="383" t="s">
        <v>229</v>
      </c>
      <c r="D5" s="382" t="s">
        <v>134</v>
      </c>
      <c r="E5" s="382" t="s">
        <v>27</v>
      </c>
      <c r="F5" s="382" t="s">
        <v>27</v>
      </c>
      <c r="G5" s="382" t="s">
        <v>27</v>
      </c>
      <c r="H5" s="382" t="s">
        <v>30</v>
      </c>
      <c r="I5" s="382" t="s">
        <v>30</v>
      </c>
      <c r="J5" s="382"/>
      <c r="K5" s="382"/>
      <c r="L5" s="382"/>
      <c r="M5" s="382" t="s">
        <v>208</v>
      </c>
      <c r="N5" s="382" t="s">
        <v>209</v>
      </c>
      <c r="O5" s="382" t="s">
        <v>210</v>
      </c>
      <c r="P5" s="339" t="s">
        <v>32</v>
      </c>
      <c r="Q5" s="384">
        <v>27102300000</v>
      </c>
      <c r="R5" s="384">
        <v>121263297</v>
      </c>
      <c r="S5" s="384">
        <v>1951854580</v>
      </c>
      <c r="T5" s="384">
        <v>25271708717</v>
      </c>
      <c r="U5" s="384">
        <v>0</v>
      </c>
      <c r="V5" s="384">
        <v>25248708717</v>
      </c>
      <c r="W5" s="384">
        <v>23000000</v>
      </c>
      <c r="X5" s="384">
        <v>22904511166</v>
      </c>
      <c r="Y5" s="384">
        <v>22881886854</v>
      </c>
      <c r="Z5" s="384">
        <v>22881886854</v>
      </c>
      <c r="AA5" s="384">
        <v>22881886854</v>
      </c>
      <c r="AB5" s="384">
        <f>+V5-X5</f>
        <v>2344197551</v>
      </c>
    </row>
    <row r="6" spans="1:28" x14ac:dyDescent="0.3">
      <c r="A6" s="382" t="s">
        <v>205</v>
      </c>
      <c r="B6" s="339" t="s">
        <v>206</v>
      </c>
      <c r="C6" s="383" t="s">
        <v>230</v>
      </c>
      <c r="D6" s="382" t="s">
        <v>134</v>
      </c>
      <c r="E6" s="382" t="s">
        <v>27</v>
      </c>
      <c r="F6" s="382" t="s">
        <v>27</v>
      </c>
      <c r="G6" s="382" t="s">
        <v>27</v>
      </c>
      <c r="H6" s="382" t="s">
        <v>30</v>
      </c>
      <c r="I6" s="382" t="s">
        <v>33</v>
      </c>
      <c r="J6" s="382"/>
      <c r="K6" s="382"/>
      <c r="L6" s="382"/>
      <c r="M6" s="382" t="s">
        <v>208</v>
      </c>
      <c r="N6" s="382" t="s">
        <v>209</v>
      </c>
      <c r="O6" s="382" t="s">
        <v>210</v>
      </c>
      <c r="P6" s="339" t="s">
        <v>34</v>
      </c>
      <c r="Q6" s="384">
        <v>5318000000</v>
      </c>
      <c r="R6" s="384">
        <v>528128721</v>
      </c>
      <c r="S6" s="384">
        <v>27365560</v>
      </c>
      <c r="T6" s="384">
        <v>5818763161</v>
      </c>
      <c r="U6" s="384">
        <v>0</v>
      </c>
      <c r="V6" s="384">
        <v>5818763161</v>
      </c>
      <c r="W6" s="384">
        <v>0</v>
      </c>
      <c r="X6" s="384">
        <v>5247827312</v>
      </c>
      <c r="Y6" s="384">
        <v>5238124681</v>
      </c>
      <c r="Z6" s="384">
        <v>5238124681</v>
      </c>
      <c r="AA6" s="384">
        <v>5238124681</v>
      </c>
      <c r="AB6" s="384">
        <f t="shared" ref="AB6:AB69" si="0">+V6-X6</f>
        <v>570935849</v>
      </c>
    </row>
    <row r="7" spans="1:28" x14ac:dyDescent="0.3">
      <c r="A7" s="382" t="s">
        <v>205</v>
      </c>
      <c r="B7" s="339" t="s">
        <v>206</v>
      </c>
      <c r="C7" s="383" t="s">
        <v>231</v>
      </c>
      <c r="D7" s="382" t="s">
        <v>134</v>
      </c>
      <c r="E7" s="382" t="s">
        <v>27</v>
      </c>
      <c r="F7" s="382" t="s">
        <v>27</v>
      </c>
      <c r="G7" s="382" t="s">
        <v>27</v>
      </c>
      <c r="H7" s="382" t="s">
        <v>30</v>
      </c>
      <c r="I7" s="382" t="s">
        <v>35</v>
      </c>
      <c r="J7" s="382"/>
      <c r="K7" s="382"/>
      <c r="L7" s="382"/>
      <c r="M7" s="382" t="s">
        <v>208</v>
      </c>
      <c r="N7" s="382" t="s">
        <v>209</v>
      </c>
      <c r="O7" s="382" t="s">
        <v>210</v>
      </c>
      <c r="P7" s="339" t="s">
        <v>36</v>
      </c>
      <c r="Q7" s="384">
        <v>1545000000</v>
      </c>
      <c r="R7" s="384">
        <v>1000000</v>
      </c>
      <c r="S7" s="384">
        <v>244892983</v>
      </c>
      <c r="T7" s="384">
        <v>1301107017</v>
      </c>
      <c r="U7" s="384">
        <v>0</v>
      </c>
      <c r="V7" s="384">
        <v>1301107017</v>
      </c>
      <c r="W7" s="384">
        <v>0</v>
      </c>
      <c r="X7" s="384">
        <v>1291858186</v>
      </c>
      <c r="Y7" s="384">
        <v>1291858186</v>
      </c>
      <c r="Z7" s="384">
        <v>1291858186</v>
      </c>
      <c r="AA7" s="384">
        <v>1291858186</v>
      </c>
      <c r="AB7" s="384">
        <f t="shared" si="0"/>
        <v>9248831</v>
      </c>
    </row>
    <row r="8" spans="1:28" x14ac:dyDescent="0.3">
      <c r="A8" s="382" t="s">
        <v>205</v>
      </c>
      <c r="B8" s="339" t="s">
        <v>206</v>
      </c>
      <c r="C8" s="383" t="s">
        <v>232</v>
      </c>
      <c r="D8" s="382" t="s">
        <v>134</v>
      </c>
      <c r="E8" s="382" t="s">
        <v>27</v>
      </c>
      <c r="F8" s="382" t="s">
        <v>27</v>
      </c>
      <c r="G8" s="382" t="s">
        <v>27</v>
      </c>
      <c r="H8" s="382" t="s">
        <v>30</v>
      </c>
      <c r="I8" s="382" t="s">
        <v>37</v>
      </c>
      <c r="J8" s="382"/>
      <c r="K8" s="382"/>
      <c r="L8" s="382"/>
      <c r="M8" s="382" t="s">
        <v>208</v>
      </c>
      <c r="N8" s="382" t="s">
        <v>209</v>
      </c>
      <c r="O8" s="382" t="s">
        <v>210</v>
      </c>
      <c r="P8" s="339" t="s">
        <v>38</v>
      </c>
      <c r="Q8" s="384">
        <v>1138000000</v>
      </c>
      <c r="R8" s="384">
        <v>0</v>
      </c>
      <c r="S8" s="384">
        <v>223212084</v>
      </c>
      <c r="T8" s="384">
        <v>914787916</v>
      </c>
      <c r="U8" s="384">
        <v>0</v>
      </c>
      <c r="V8" s="384">
        <v>914787916</v>
      </c>
      <c r="W8" s="384">
        <v>0</v>
      </c>
      <c r="X8" s="384">
        <v>869631053</v>
      </c>
      <c r="Y8" s="384">
        <v>869631053</v>
      </c>
      <c r="Z8" s="384">
        <v>869631053</v>
      </c>
      <c r="AA8" s="384">
        <v>869631053</v>
      </c>
      <c r="AB8" s="384">
        <f t="shared" si="0"/>
        <v>45156863</v>
      </c>
    </row>
    <row r="9" spans="1:28" x14ac:dyDescent="0.3">
      <c r="A9" s="382" t="s">
        <v>205</v>
      </c>
      <c r="B9" s="339" t="s">
        <v>206</v>
      </c>
      <c r="C9" s="383" t="s">
        <v>233</v>
      </c>
      <c r="D9" s="382" t="s">
        <v>134</v>
      </c>
      <c r="E9" s="382" t="s">
        <v>27</v>
      </c>
      <c r="F9" s="382" t="s">
        <v>27</v>
      </c>
      <c r="G9" s="382" t="s">
        <v>27</v>
      </c>
      <c r="H9" s="382" t="s">
        <v>30</v>
      </c>
      <c r="I9" s="382" t="s">
        <v>39</v>
      </c>
      <c r="J9" s="382"/>
      <c r="K9" s="382"/>
      <c r="L9" s="382"/>
      <c r="M9" s="382" t="s">
        <v>208</v>
      </c>
      <c r="N9" s="382" t="s">
        <v>209</v>
      </c>
      <c r="O9" s="382" t="s">
        <v>210</v>
      </c>
      <c r="P9" s="339" t="s">
        <v>40</v>
      </c>
      <c r="Q9" s="384">
        <v>17900000</v>
      </c>
      <c r="R9" s="384">
        <v>0</v>
      </c>
      <c r="S9" s="384">
        <v>17900000</v>
      </c>
      <c r="T9" s="384">
        <v>0</v>
      </c>
      <c r="U9" s="384">
        <v>0</v>
      </c>
      <c r="V9" s="384">
        <v>0</v>
      </c>
      <c r="W9" s="384">
        <v>0</v>
      </c>
      <c r="X9" s="384">
        <v>0</v>
      </c>
      <c r="Y9" s="384">
        <v>0</v>
      </c>
      <c r="Z9" s="384">
        <v>0</v>
      </c>
      <c r="AA9" s="384">
        <v>0</v>
      </c>
      <c r="AB9" s="384">
        <f t="shared" si="0"/>
        <v>0</v>
      </c>
    </row>
    <row r="10" spans="1:28" x14ac:dyDescent="0.3">
      <c r="A10" s="382" t="s">
        <v>205</v>
      </c>
      <c r="B10" s="339" t="s">
        <v>206</v>
      </c>
      <c r="C10" s="383" t="s">
        <v>234</v>
      </c>
      <c r="D10" s="382" t="s">
        <v>134</v>
      </c>
      <c r="E10" s="382" t="s">
        <v>27</v>
      </c>
      <c r="F10" s="382" t="s">
        <v>27</v>
      </c>
      <c r="G10" s="382" t="s">
        <v>27</v>
      </c>
      <c r="H10" s="382" t="s">
        <v>30</v>
      </c>
      <c r="I10" s="382" t="s">
        <v>41</v>
      </c>
      <c r="J10" s="382"/>
      <c r="K10" s="382"/>
      <c r="L10" s="382"/>
      <c r="M10" s="382" t="s">
        <v>208</v>
      </c>
      <c r="N10" s="382" t="s">
        <v>209</v>
      </c>
      <c r="O10" s="382" t="s">
        <v>210</v>
      </c>
      <c r="P10" s="339" t="s">
        <v>42</v>
      </c>
      <c r="Q10" s="384">
        <v>3218000000</v>
      </c>
      <c r="R10" s="384">
        <v>96071250</v>
      </c>
      <c r="S10" s="384">
        <v>188912537</v>
      </c>
      <c r="T10" s="384">
        <v>3125158713</v>
      </c>
      <c r="U10" s="384">
        <v>0</v>
      </c>
      <c r="V10" s="384">
        <v>3125158713</v>
      </c>
      <c r="W10" s="384">
        <v>0</v>
      </c>
      <c r="X10" s="384">
        <v>185336394</v>
      </c>
      <c r="Y10" s="384">
        <v>185336394</v>
      </c>
      <c r="Z10" s="384">
        <v>185336394</v>
      </c>
      <c r="AA10" s="384">
        <v>185336394</v>
      </c>
      <c r="AB10" s="384">
        <f t="shared" si="0"/>
        <v>2939822319</v>
      </c>
    </row>
    <row r="11" spans="1:28" x14ac:dyDescent="0.3">
      <c r="A11" s="382" t="s">
        <v>205</v>
      </c>
      <c r="B11" s="339" t="s">
        <v>206</v>
      </c>
      <c r="C11" s="383" t="s">
        <v>235</v>
      </c>
      <c r="D11" s="382" t="s">
        <v>134</v>
      </c>
      <c r="E11" s="382" t="s">
        <v>27</v>
      </c>
      <c r="F11" s="382" t="s">
        <v>27</v>
      </c>
      <c r="G11" s="382" t="s">
        <v>27</v>
      </c>
      <c r="H11" s="382" t="s">
        <v>30</v>
      </c>
      <c r="I11" s="382" t="s">
        <v>43</v>
      </c>
      <c r="J11" s="382"/>
      <c r="K11" s="382"/>
      <c r="L11" s="382"/>
      <c r="M11" s="382" t="s">
        <v>208</v>
      </c>
      <c r="N11" s="382" t="s">
        <v>209</v>
      </c>
      <c r="O11" s="382" t="s">
        <v>210</v>
      </c>
      <c r="P11" s="339" t="s">
        <v>44</v>
      </c>
      <c r="Q11" s="384">
        <v>1666000000</v>
      </c>
      <c r="R11" s="384">
        <v>30527293</v>
      </c>
      <c r="S11" s="384">
        <v>318088187</v>
      </c>
      <c r="T11" s="384">
        <v>1378439106</v>
      </c>
      <c r="U11" s="384">
        <v>0</v>
      </c>
      <c r="V11" s="384">
        <v>1378439106</v>
      </c>
      <c r="W11" s="384">
        <v>0</v>
      </c>
      <c r="X11" s="384">
        <v>1233866574</v>
      </c>
      <c r="Y11" s="384">
        <v>1233866574</v>
      </c>
      <c r="Z11" s="384">
        <v>1233866574</v>
      </c>
      <c r="AA11" s="384">
        <v>1233866574</v>
      </c>
      <c r="AB11" s="384">
        <f t="shared" si="0"/>
        <v>144572532</v>
      </c>
    </row>
    <row r="12" spans="1:28" x14ac:dyDescent="0.3">
      <c r="A12" s="382" t="s">
        <v>205</v>
      </c>
      <c r="B12" s="339" t="s">
        <v>206</v>
      </c>
      <c r="C12" s="383" t="s">
        <v>236</v>
      </c>
      <c r="D12" s="382" t="s">
        <v>134</v>
      </c>
      <c r="E12" s="382" t="s">
        <v>27</v>
      </c>
      <c r="F12" s="382" t="s">
        <v>27</v>
      </c>
      <c r="G12" s="382" t="s">
        <v>45</v>
      </c>
      <c r="H12" s="382" t="s">
        <v>30</v>
      </c>
      <c r="I12" s="382"/>
      <c r="J12" s="382"/>
      <c r="K12" s="382"/>
      <c r="L12" s="382"/>
      <c r="M12" s="382" t="s">
        <v>208</v>
      </c>
      <c r="N12" s="382" t="s">
        <v>209</v>
      </c>
      <c r="O12" s="382" t="s">
        <v>210</v>
      </c>
      <c r="P12" s="339" t="s">
        <v>47</v>
      </c>
      <c r="Q12" s="384">
        <v>4082290000</v>
      </c>
      <c r="R12" s="384">
        <v>350765712</v>
      </c>
      <c r="S12" s="384">
        <v>0</v>
      </c>
      <c r="T12" s="384">
        <v>4433055712</v>
      </c>
      <c r="U12" s="384">
        <v>0</v>
      </c>
      <c r="V12" s="384">
        <v>4433055712</v>
      </c>
      <c r="W12" s="384">
        <v>0</v>
      </c>
      <c r="X12" s="384">
        <v>3920041318</v>
      </c>
      <c r="Y12" s="384">
        <v>3920041318</v>
      </c>
      <c r="Z12" s="384">
        <v>3920041318</v>
      </c>
      <c r="AA12" s="384">
        <v>3920041318</v>
      </c>
      <c r="AB12" s="384">
        <f t="shared" si="0"/>
        <v>513014394</v>
      </c>
    </row>
    <row r="13" spans="1:28" x14ac:dyDescent="0.3">
      <c r="A13" s="382" t="s">
        <v>205</v>
      </c>
      <c r="B13" s="339" t="s">
        <v>206</v>
      </c>
      <c r="C13" s="383" t="s">
        <v>237</v>
      </c>
      <c r="D13" s="382" t="s">
        <v>134</v>
      </c>
      <c r="E13" s="382" t="s">
        <v>27</v>
      </c>
      <c r="F13" s="382" t="s">
        <v>27</v>
      </c>
      <c r="G13" s="382" t="s">
        <v>45</v>
      </c>
      <c r="H13" s="382" t="s">
        <v>48</v>
      </c>
      <c r="I13" s="382"/>
      <c r="J13" s="382"/>
      <c r="K13" s="382"/>
      <c r="L13" s="382"/>
      <c r="M13" s="382" t="s">
        <v>208</v>
      </c>
      <c r="N13" s="382" t="s">
        <v>209</v>
      </c>
      <c r="O13" s="382" t="s">
        <v>210</v>
      </c>
      <c r="P13" s="339" t="s">
        <v>49</v>
      </c>
      <c r="Q13" s="384">
        <v>2420290000</v>
      </c>
      <c r="R13" s="384">
        <v>655050996</v>
      </c>
      <c r="S13" s="384">
        <v>0</v>
      </c>
      <c r="T13" s="384">
        <v>3075340996</v>
      </c>
      <c r="U13" s="384">
        <v>0</v>
      </c>
      <c r="V13" s="384">
        <v>3075340996</v>
      </c>
      <c r="W13" s="384">
        <v>0</v>
      </c>
      <c r="X13" s="384">
        <v>2701074242</v>
      </c>
      <c r="Y13" s="384">
        <v>2701074242</v>
      </c>
      <c r="Z13" s="384">
        <v>2701074242</v>
      </c>
      <c r="AA13" s="384">
        <v>2701074242</v>
      </c>
      <c r="AB13" s="384">
        <f t="shared" si="0"/>
        <v>374266754</v>
      </c>
    </row>
    <row r="14" spans="1:28" x14ac:dyDescent="0.3">
      <c r="A14" s="382" t="s">
        <v>205</v>
      </c>
      <c r="B14" s="339" t="s">
        <v>206</v>
      </c>
      <c r="C14" s="383" t="s">
        <v>238</v>
      </c>
      <c r="D14" s="382" t="s">
        <v>134</v>
      </c>
      <c r="E14" s="382" t="s">
        <v>27</v>
      </c>
      <c r="F14" s="382" t="s">
        <v>27</v>
      </c>
      <c r="G14" s="382" t="s">
        <v>45</v>
      </c>
      <c r="H14" s="382" t="s">
        <v>33</v>
      </c>
      <c r="I14" s="382"/>
      <c r="J14" s="382"/>
      <c r="K14" s="382"/>
      <c r="L14" s="382"/>
      <c r="M14" s="382" t="s">
        <v>208</v>
      </c>
      <c r="N14" s="382" t="s">
        <v>209</v>
      </c>
      <c r="O14" s="382" t="s">
        <v>210</v>
      </c>
      <c r="P14" s="339" t="s">
        <v>50</v>
      </c>
      <c r="Q14" s="384">
        <v>3374290000</v>
      </c>
      <c r="R14" s="384">
        <v>37397142</v>
      </c>
      <c r="S14" s="384">
        <v>0</v>
      </c>
      <c r="T14" s="384">
        <v>3411687142</v>
      </c>
      <c r="U14" s="384">
        <v>0</v>
      </c>
      <c r="V14" s="384">
        <v>3411687142</v>
      </c>
      <c r="W14" s="384">
        <v>0</v>
      </c>
      <c r="X14" s="384">
        <v>2930882680.6500001</v>
      </c>
      <c r="Y14" s="384">
        <v>2930882680.6500001</v>
      </c>
      <c r="Z14" s="384">
        <v>2930882680.6500001</v>
      </c>
      <c r="AA14" s="384">
        <v>2930882680.6500001</v>
      </c>
      <c r="AB14" s="384">
        <f t="shared" si="0"/>
        <v>480804461.3499999</v>
      </c>
    </row>
    <row r="15" spans="1:28" x14ac:dyDescent="0.3">
      <c r="A15" s="382" t="s">
        <v>205</v>
      </c>
      <c r="B15" s="339" t="s">
        <v>206</v>
      </c>
      <c r="C15" s="383" t="s">
        <v>239</v>
      </c>
      <c r="D15" s="382" t="s">
        <v>134</v>
      </c>
      <c r="E15" s="382" t="s">
        <v>27</v>
      </c>
      <c r="F15" s="382" t="s">
        <v>27</v>
      </c>
      <c r="G15" s="382" t="s">
        <v>45</v>
      </c>
      <c r="H15" s="382" t="s">
        <v>51</v>
      </c>
      <c r="I15" s="382"/>
      <c r="J15" s="382"/>
      <c r="K15" s="382"/>
      <c r="L15" s="382"/>
      <c r="M15" s="382" t="s">
        <v>208</v>
      </c>
      <c r="N15" s="382" t="s">
        <v>209</v>
      </c>
      <c r="O15" s="382" t="s">
        <v>210</v>
      </c>
      <c r="P15" s="339" t="s">
        <v>52</v>
      </c>
      <c r="Q15" s="384">
        <v>1698290000</v>
      </c>
      <c r="R15" s="384">
        <v>0</v>
      </c>
      <c r="S15" s="384">
        <v>440979400</v>
      </c>
      <c r="T15" s="384">
        <v>1257310600</v>
      </c>
      <c r="U15" s="384">
        <v>0</v>
      </c>
      <c r="V15" s="384">
        <v>1257310600</v>
      </c>
      <c r="W15" s="384">
        <v>0</v>
      </c>
      <c r="X15" s="384">
        <v>1129398200</v>
      </c>
      <c r="Y15" s="384">
        <v>1129398200</v>
      </c>
      <c r="Z15" s="384">
        <v>1129398200</v>
      </c>
      <c r="AA15" s="384">
        <v>1129398200</v>
      </c>
      <c r="AB15" s="384">
        <f t="shared" si="0"/>
        <v>127912400</v>
      </c>
    </row>
    <row r="16" spans="1:28" x14ac:dyDescent="0.3">
      <c r="A16" s="382" t="s">
        <v>205</v>
      </c>
      <c r="B16" s="339" t="s">
        <v>206</v>
      </c>
      <c r="C16" s="383" t="s">
        <v>240</v>
      </c>
      <c r="D16" s="382" t="s">
        <v>134</v>
      </c>
      <c r="E16" s="382" t="s">
        <v>27</v>
      </c>
      <c r="F16" s="382" t="s">
        <v>27</v>
      </c>
      <c r="G16" s="382" t="s">
        <v>45</v>
      </c>
      <c r="H16" s="382" t="s">
        <v>53</v>
      </c>
      <c r="I16" s="382"/>
      <c r="J16" s="382"/>
      <c r="K16" s="382"/>
      <c r="L16" s="382"/>
      <c r="M16" s="382" t="s">
        <v>208</v>
      </c>
      <c r="N16" s="382" t="s">
        <v>209</v>
      </c>
      <c r="O16" s="382" t="s">
        <v>210</v>
      </c>
      <c r="P16" s="339" t="s">
        <v>54</v>
      </c>
      <c r="Q16" s="384">
        <v>254460000</v>
      </c>
      <c r="R16" s="384">
        <v>0</v>
      </c>
      <c r="S16" s="384">
        <v>9066801</v>
      </c>
      <c r="T16" s="384">
        <v>245393199</v>
      </c>
      <c r="U16" s="384">
        <v>0</v>
      </c>
      <c r="V16" s="384">
        <v>245393199</v>
      </c>
      <c r="W16" s="384">
        <v>0</v>
      </c>
      <c r="X16" s="384">
        <v>212242400</v>
      </c>
      <c r="Y16" s="384">
        <v>212242400</v>
      </c>
      <c r="Z16" s="384">
        <v>212242400</v>
      </c>
      <c r="AA16" s="384">
        <v>212242400</v>
      </c>
      <c r="AB16" s="384">
        <f t="shared" si="0"/>
        <v>33150799</v>
      </c>
    </row>
    <row r="17" spans="1:28" x14ac:dyDescent="0.3">
      <c r="A17" s="382" t="s">
        <v>205</v>
      </c>
      <c r="B17" s="339" t="s">
        <v>206</v>
      </c>
      <c r="C17" s="383" t="s">
        <v>241</v>
      </c>
      <c r="D17" s="382" t="s">
        <v>134</v>
      </c>
      <c r="E17" s="382" t="s">
        <v>27</v>
      </c>
      <c r="F17" s="382" t="s">
        <v>27</v>
      </c>
      <c r="G17" s="382" t="s">
        <v>45</v>
      </c>
      <c r="H17" s="382" t="s">
        <v>35</v>
      </c>
      <c r="I17" s="382"/>
      <c r="J17" s="382"/>
      <c r="K17" s="382"/>
      <c r="L17" s="382"/>
      <c r="M17" s="382" t="s">
        <v>208</v>
      </c>
      <c r="N17" s="382" t="s">
        <v>209</v>
      </c>
      <c r="O17" s="382" t="s">
        <v>210</v>
      </c>
      <c r="P17" s="339" t="s">
        <v>55</v>
      </c>
      <c r="Q17" s="384">
        <v>1238290000</v>
      </c>
      <c r="R17" s="384">
        <v>0</v>
      </c>
      <c r="S17" s="384">
        <v>343195300</v>
      </c>
      <c r="T17" s="384">
        <v>895094700</v>
      </c>
      <c r="U17" s="384">
        <v>0</v>
      </c>
      <c r="V17" s="384">
        <v>895094700</v>
      </c>
      <c r="W17" s="384">
        <v>0</v>
      </c>
      <c r="X17" s="384">
        <v>800243100</v>
      </c>
      <c r="Y17" s="384">
        <v>800243100</v>
      </c>
      <c r="Z17" s="384">
        <v>800243100</v>
      </c>
      <c r="AA17" s="384">
        <v>800243100</v>
      </c>
      <c r="AB17" s="384">
        <f t="shared" si="0"/>
        <v>94851600</v>
      </c>
    </row>
    <row r="18" spans="1:28" x14ac:dyDescent="0.3">
      <c r="A18" s="382" t="s">
        <v>205</v>
      </c>
      <c r="B18" s="339" t="s">
        <v>206</v>
      </c>
      <c r="C18" s="383" t="s">
        <v>242</v>
      </c>
      <c r="D18" s="382" t="s">
        <v>134</v>
      </c>
      <c r="E18" s="382" t="s">
        <v>27</v>
      </c>
      <c r="F18" s="382" t="s">
        <v>27</v>
      </c>
      <c r="G18" s="382" t="s">
        <v>45</v>
      </c>
      <c r="H18" s="382" t="s">
        <v>37</v>
      </c>
      <c r="I18" s="382"/>
      <c r="J18" s="382"/>
      <c r="K18" s="382"/>
      <c r="L18" s="382"/>
      <c r="M18" s="382" t="s">
        <v>208</v>
      </c>
      <c r="N18" s="382" t="s">
        <v>209</v>
      </c>
      <c r="O18" s="382" t="s">
        <v>210</v>
      </c>
      <c r="P18" s="339" t="s">
        <v>56</v>
      </c>
      <c r="Q18" s="384">
        <v>852290000</v>
      </c>
      <c r="R18" s="384">
        <v>0</v>
      </c>
      <c r="S18" s="384">
        <v>249972349</v>
      </c>
      <c r="T18" s="384">
        <v>602317651</v>
      </c>
      <c r="U18" s="384">
        <v>0</v>
      </c>
      <c r="V18" s="384">
        <v>602317651</v>
      </c>
      <c r="W18" s="384">
        <v>0</v>
      </c>
      <c r="X18" s="384">
        <v>533538400</v>
      </c>
      <c r="Y18" s="384">
        <v>533538400</v>
      </c>
      <c r="Z18" s="384">
        <v>533538400</v>
      </c>
      <c r="AA18" s="384">
        <v>533538400</v>
      </c>
      <c r="AB18" s="384">
        <f t="shared" si="0"/>
        <v>68779251</v>
      </c>
    </row>
    <row r="19" spans="1:28" x14ac:dyDescent="0.3">
      <c r="A19" s="382" t="s">
        <v>205</v>
      </c>
      <c r="B19" s="339" t="s">
        <v>206</v>
      </c>
      <c r="C19" s="383" t="s">
        <v>243</v>
      </c>
      <c r="D19" s="382" t="s">
        <v>134</v>
      </c>
      <c r="E19" s="382" t="s">
        <v>27</v>
      </c>
      <c r="F19" s="382" t="s">
        <v>27</v>
      </c>
      <c r="G19" s="382" t="s">
        <v>57</v>
      </c>
      <c r="H19" s="382" t="s">
        <v>30</v>
      </c>
      <c r="I19" s="382" t="s">
        <v>30</v>
      </c>
      <c r="J19" s="382"/>
      <c r="K19" s="382"/>
      <c r="L19" s="382"/>
      <c r="M19" s="382" t="s">
        <v>208</v>
      </c>
      <c r="N19" s="382" t="s">
        <v>209</v>
      </c>
      <c r="O19" s="382" t="s">
        <v>210</v>
      </c>
      <c r="P19" s="339" t="s">
        <v>61</v>
      </c>
      <c r="Q19" s="384">
        <v>1797000000</v>
      </c>
      <c r="R19" s="384">
        <v>288312071</v>
      </c>
      <c r="S19" s="384">
        <v>148968603</v>
      </c>
      <c r="T19" s="384">
        <v>1936343468</v>
      </c>
      <c r="U19" s="384">
        <v>0</v>
      </c>
      <c r="V19" s="384">
        <v>1936343468</v>
      </c>
      <c r="W19" s="384">
        <v>0</v>
      </c>
      <c r="X19" s="384">
        <v>1738792939</v>
      </c>
      <c r="Y19" s="384">
        <v>1738792939</v>
      </c>
      <c r="Z19" s="384">
        <v>1738792939</v>
      </c>
      <c r="AA19" s="384">
        <v>1738792939</v>
      </c>
      <c r="AB19" s="384">
        <f t="shared" si="0"/>
        <v>197550529</v>
      </c>
    </row>
    <row r="20" spans="1:28" x14ac:dyDescent="0.3">
      <c r="A20" s="382" t="s">
        <v>205</v>
      </c>
      <c r="B20" s="339" t="s">
        <v>206</v>
      </c>
      <c r="C20" s="383" t="s">
        <v>244</v>
      </c>
      <c r="D20" s="382" t="s">
        <v>134</v>
      </c>
      <c r="E20" s="382" t="s">
        <v>27</v>
      </c>
      <c r="F20" s="382" t="s">
        <v>27</v>
      </c>
      <c r="G20" s="382" t="s">
        <v>57</v>
      </c>
      <c r="H20" s="382" t="s">
        <v>30</v>
      </c>
      <c r="I20" s="382" t="s">
        <v>48</v>
      </c>
      <c r="J20" s="382"/>
      <c r="K20" s="382"/>
      <c r="L20" s="382"/>
      <c r="M20" s="382" t="s">
        <v>208</v>
      </c>
      <c r="N20" s="382" t="s">
        <v>209</v>
      </c>
      <c r="O20" s="382" t="s">
        <v>210</v>
      </c>
      <c r="P20" s="339" t="s">
        <v>62</v>
      </c>
      <c r="Q20" s="384">
        <v>700000000</v>
      </c>
      <c r="R20" s="384">
        <v>10593142</v>
      </c>
      <c r="S20" s="384">
        <v>633784658</v>
      </c>
      <c r="T20" s="384">
        <v>76808484</v>
      </c>
      <c r="U20" s="384">
        <v>0</v>
      </c>
      <c r="V20" s="384">
        <v>76808484</v>
      </c>
      <c r="W20" s="384">
        <v>0</v>
      </c>
      <c r="X20" s="384">
        <v>34596118</v>
      </c>
      <c r="Y20" s="384">
        <v>34596118</v>
      </c>
      <c r="Z20" s="384">
        <v>34596118</v>
      </c>
      <c r="AA20" s="384">
        <v>34596118</v>
      </c>
      <c r="AB20" s="384">
        <f t="shared" si="0"/>
        <v>42212366</v>
      </c>
    </row>
    <row r="21" spans="1:28" x14ac:dyDescent="0.3">
      <c r="A21" s="382" t="s">
        <v>205</v>
      </c>
      <c r="B21" s="339" t="s">
        <v>206</v>
      </c>
      <c r="C21" s="383" t="s">
        <v>245</v>
      </c>
      <c r="D21" s="382" t="s">
        <v>134</v>
      </c>
      <c r="E21" s="382" t="s">
        <v>27</v>
      </c>
      <c r="F21" s="382" t="s">
        <v>27</v>
      </c>
      <c r="G21" s="382" t="s">
        <v>57</v>
      </c>
      <c r="H21" s="382" t="s">
        <v>30</v>
      </c>
      <c r="I21" s="382" t="s">
        <v>33</v>
      </c>
      <c r="J21" s="382"/>
      <c r="K21" s="382"/>
      <c r="L21" s="382"/>
      <c r="M21" s="382" t="s">
        <v>208</v>
      </c>
      <c r="N21" s="382" t="s">
        <v>209</v>
      </c>
      <c r="O21" s="382" t="s">
        <v>210</v>
      </c>
      <c r="P21" s="339" t="s">
        <v>63</v>
      </c>
      <c r="Q21" s="384">
        <v>180000000</v>
      </c>
      <c r="R21" s="384">
        <v>3693571</v>
      </c>
      <c r="S21" s="384">
        <v>24692681</v>
      </c>
      <c r="T21" s="384">
        <v>159000890</v>
      </c>
      <c r="U21" s="384">
        <v>0</v>
      </c>
      <c r="V21" s="384">
        <v>159000890</v>
      </c>
      <c r="W21" s="384">
        <v>0</v>
      </c>
      <c r="X21" s="384">
        <v>130857216</v>
      </c>
      <c r="Y21" s="384">
        <v>130857216</v>
      </c>
      <c r="Z21" s="384">
        <v>130857216</v>
      </c>
      <c r="AA21" s="384">
        <v>130857216</v>
      </c>
      <c r="AB21" s="384">
        <f t="shared" si="0"/>
        <v>28143674</v>
      </c>
    </row>
    <row r="22" spans="1:28" x14ac:dyDescent="0.3">
      <c r="A22" s="382" t="s">
        <v>205</v>
      </c>
      <c r="B22" s="339" t="s">
        <v>206</v>
      </c>
      <c r="C22" s="383" t="s">
        <v>246</v>
      </c>
      <c r="D22" s="382" t="s">
        <v>134</v>
      </c>
      <c r="E22" s="382" t="s">
        <v>27</v>
      </c>
      <c r="F22" s="382" t="s">
        <v>27</v>
      </c>
      <c r="G22" s="382" t="s">
        <v>57</v>
      </c>
      <c r="H22" s="382" t="s">
        <v>48</v>
      </c>
      <c r="I22" s="382"/>
      <c r="J22" s="382"/>
      <c r="K22" s="382"/>
      <c r="L22" s="382"/>
      <c r="M22" s="382" t="s">
        <v>208</v>
      </c>
      <c r="N22" s="382" t="s">
        <v>209</v>
      </c>
      <c r="O22" s="382" t="s">
        <v>210</v>
      </c>
      <c r="P22" s="339" t="s">
        <v>64</v>
      </c>
      <c r="Q22" s="384">
        <v>1388952000</v>
      </c>
      <c r="R22" s="384">
        <v>0</v>
      </c>
      <c r="S22" s="384">
        <v>548170435</v>
      </c>
      <c r="T22" s="384">
        <v>840781565</v>
      </c>
      <c r="U22" s="384">
        <v>0</v>
      </c>
      <c r="V22" s="384">
        <v>840781565</v>
      </c>
      <c r="W22" s="384">
        <v>0</v>
      </c>
      <c r="X22" s="384">
        <v>747196358</v>
      </c>
      <c r="Y22" s="384">
        <v>744178496</v>
      </c>
      <c r="Z22" s="384">
        <v>744178496</v>
      </c>
      <c r="AA22" s="384">
        <v>744178496</v>
      </c>
      <c r="AB22" s="384">
        <f t="shared" si="0"/>
        <v>93585207</v>
      </c>
    </row>
    <row r="23" spans="1:28" x14ac:dyDescent="0.3">
      <c r="A23" s="382" t="s">
        <v>205</v>
      </c>
      <c r="B23" s="339" t="s">
        <v>206</v>
      </c>
      <c r="C23" s="383" t="s">
        <v>247</v>
      </c>
      <c r="D23" s="382" t="s">
        <v>134</v>
      </c>
      <c r="E23" s="382" t="s">
        <v>27</v>
      </c>
      <c r="F23" s="382" t="s">
        <v>27</v>
      </c>
      <c r="G23" s="382" t="s">
        <v>57</v>
      </c>
      <c r="H23" s="382" t="s">
        <v>248</v>
      </c>
      <c r="I23" s="382"/>
      <c r="J23" s="382"/>
      <c r="K23" s="382"/>
      <c r="L23" s="382"/>
      <c r="M23" s="382" t="s">
        <v>208</v>
      </c>
      <c r="N23" s="382" t="s">
        <v>209</v>
      </c>
      <c r="O23" s="382" t="s">
        <v>210</v>
      </c>
      <c r="P23" s="339" t="s">
        <v>249</v>
      </c>
      <c r="Q23" s="384">
        <v>180000000</v>
      </c>
      <c r="R23" s="384">
        <v>0</v>
      </c>
      <c r="S23" s="384">
        <v>0</v>
      </c>
      <c r="T23" s="384">
        <v>180000000</v>
      </c>
      <c r="U23" s="384">
        <v>0</v>
      </c>
      <c r="V23" s="384">
        <v>180000000</v>
      </c>
      <c r="W23" s="384">
        <v>0</v>
      </c>
      <c r="X23" s="384">
        <v>174969097</v>
      </c>
      <c r="Y23" s="384">
        <v>174969097</v>
      </c>
      <c r="Z23" s="384">
        <v>174969097</v>
      </c>
      <c r="AA23" s="384">
        <v>174969097</v>
      </c>
      <c r="AB23" s="384">
        <f t="shared" si="0"/>
        <v>5030903</v>
      </c>
    </row>
    <row r="24" spans="1:28" x14ac:dyDescent="0.3">
      <c r="A24" s="382" t="s">
        <v>205</v>
      </c>
      <c r="B24" s="339" t="s">
        <v>206</v>
      </c>
      <c r="C24" s="383" t="s">
        <v>250</v>
      </c>
      <c r="D24" s="382" t="s">
        <v>134</v>
      </c>
      <c r="E24" s="382" t="s">
        <v>27</v>
      </c>
      <c r="F24" s="382" t="s">
        <v>27</v>
      </c>
      <c r="G24" s="382" t="s">
        <v>57</v>
      </c>
      <c r="H24" s="382" t="s">
        <v>66</v>
      </c>
      <c r="I24" s="382"/>
      <c r="J24" s="382"/>
      <c r="K24" s="382"/>
      <c r="L24" s="382"/>
      <c r="M24" s="382" t="s">
        <v>208</v>
      </c>
      <c r="N24" s="382" t="s">
        <v>209</v>
      </c>
      <c r="O24" s="382" t="s">
        <v>210</v>
      </c>
      <c r="P24" s="339" t="s">
        <v>67</v>
      </c>
      <c r="Q24" s="384">
        <v>84000000</v>
      </c>
      <c r="R24" s="384">
        <v>25242182</v>
      </c>
      <c r="S24" s="384">
        <v>5955186</v>
      </c>
      <c r="T24" s="384">
        <v>103286996</v>
      </c>
      <c r="U24" s="384">
        <v>0</v>
      </c>
      <c r="V24" s="384">
        <v>103286996</v>
      </c>
      <c r="W24" s="384">
        <v>0</v>
      </c>
      <c r="X24" s="384">
        <v>95878287</v>
      </c>
      <c r="Y24" s="384">
        <v>95878287</v>
      </c>
      <c r="Z24" s="384">
        <v>95878287</v>
      </c>
      <c r="AA24" s="384">
        <v>95878287</v>
      </c>
      <c r="AB24" s="384">
        <f t="shared" si="0"/>
        <v>7408709</v>
      </c>
    </row>
    <row r="25" spans="1:28" x14ac:dyDescent="0.3">
      <c r="A25" s="382" t="s">
        <v>205</v>
      </c>
      <c r="B25" s="339" t="s">
        <v>206</v>
      </c>
      <c r="C25" s="383" t="s">
        <v>251</v>
      </c>
      <c r="D25" s="382" t="s">
        <v>134</v>
      </c>
      <c r="E25" s="382" t="s">
        <v>27</v>
      </c>
      <c r="F25" s="382" t="s">
        <v>27</v>
      </c>
      <c r="G25" s="382" t="s">
        <v>57</v>
      </c>
      <c r="H25" s="382" t="s">
        <v>68</v>
      </c>
      <c r="I25" s="382"/>
      <c r="J25" s="382"/>
      <c r="K25" s="382"/>
      <c r="L25" s="382"/>
      <c r="M25" s="382" t="s">
        <v>208</v>
      </c>
      <c r="N25" s="382" t="s">
        <v>209</v>
      </c>
      <c r="O25" s="382" t="s">
        <v>210</v>
      </c>
      <c r="P25" s="339" t="s">
        <v>69</v>
      </c>
      <c r="Q25" s="384">
        <v>131448000</v>
      </c>
      <c r="R25" s="384">
        <v>0</v>
      </c>
      <c r="S25" s="384">
        <v>3519920</v>
      </c>
      <c r="T25" s="384">
        <v>127928080</v>
      </c>
      <c r="U25" s="384">
        <v>0</v>
      </c>
      <c r="V25" s="384">
        <v>127928080</v>
      </c>
      <c r="W25" s="384">
        <v>0</v>
      </c>
      <c r="X25" s="384">
        <v>63964040</v>
      </c>
      <c r="Y25" s="384">
        <v>63964040</v>
      </c>
      <c r="Z25" s="384">
        <v>63964040</v>
      </c>
      <c r="AA25" s="384">
        <v>63964040</v>
      </c>
      <c r="AB25" s="384">
        <f t="shared" si="0"/>
        <v>63964040</v>
      </c>
    </row>
    <row r="26" spans="1:28" x14ac:dyDescent="0.3">
      <c r="A26" s="382" t="s">
        <v>205</v>
      </c>
      <c r="B26" s="339" t="s">
        <v>206</v>
      </c>
      <c r="C26" s="383" t="s">
        <v>314</v>
      </c>
      <c r="D26" s="382" t="s">
        <v>134</v>
      </c>
      <c r="E26" s="382" t="s">
        <v>45</v>
      </c>
      <c r="F26" s="382" t="s">
        <v>27</v>
      </c>
      <c r="G26" s="382" t="s">
        <v>27</v>
      </c>
      <c r="H26" s="382" t="s">
        <v>51</v>
      </c>
      <c r="I26" s="382" t="s">
        <v>53</v>
      </c>
      <c r="J26" s="382"/>
      <c r="K26" s="382"/>
      <c r="L26" s="382"/>
      <c r="M26" s="382" t="s">
        <v>208</v>
      </c>
      <c r="N26" s="382" t="s">
        <v>209</v>
      </c>
      <c r="O26" s="382" t="s">
        <v>210</v>
      </c>
      <c r="P26" s="339" t="s">
        <v>315</v>
      </c>
      <c r="Q26" s="384">
        <v>100000000</v>
      </c>
      <c r="R26" s="384">
        <v>25000000</v>
      </c>
      <c r="S26" s="384">
        <v>85142000</v>
      </c>
      <c r="T26" s="384">
        <v>39858000</v>
      </c>
      <c r="U26" s="384">
        <v>0</v>
      </c>
      <c r="V26" s="384">
        <v>39858000</v>
      </c>
      <c r="W26" s="384">
        <v>0</v>
      </c>
      <c r="X26" s="384">
        <v>0</v>
      </c>
      <c r="Y26" s="384">
        <v>0</v>
      </c>
      <c r="Z26" s="384">
        <v>0</v>
      </c>
      <c r="AA26" s="384">
        <v>0</v>
      </c>
      <c r="AB26" s="384">
        <f t="shared" si="0"/>
        <v>39858000</v>
      </c>
    </row>
    <row r="27" spans="1:28" x14ac:dyDescent="0.3">
      <c r="A27" s="382" t="s">
        <v>205</v>
      </c>
      <c r="B27" s="339" t="s">
        <v>206</v>
      </c>
      <c r="C27" s="383" t="s">
        <v>252</v>
      </c>
      <c r="D27" s="382" t="s">
        <v>134</v>
      </c>
      <c r="E27" s="382" t="s">
        <v>45</v>
      </c>
      <c r="F27" s="382" t="s">
        <v>27</v>
      </c>
      <c r="G27" s="382" t="s">
        <v>27</v>
      </c>
      <c r="H27" s="382" t="s">
        <v>51</v>
      </c>
      <c r="I27" s="382" t="s">
        <v>37</v>
      </c>
      <c r="J27" s="382"/>
      <c r="K27" s="382"/>
      <c r="L27" s="382"/>
      <c r="M27" s="382" t="s">
        <v>208</v>
      </c>
      <c r="N27" s="382" t="s">
        <v>209</v>
      </c>
      <c r="O27" s="382" t="s">
        <v>210</v>
      </c>
      <c r="P27" s="339" t="s">
        <v>92</v>
      </c>
      <c r="Q27" s="384">
        <v>50000000</v>
      </c>
      <c r="R27" s="384">
        <v>46000000</v>
      </c>
      <c r="S27" s="384">
        <v>17850000</v>
      </c>
      <c r="T27" s="384">
        <v>78150000</v>
      </c>
      <c r="U27" s="384">
        <v>0</v>
      </c>
      <c r="V27" s="384">
        <v>71724630.299999997</v>
      </c>
      <c r="W27" s="384">
        <v>6425369.7000000002</v>
      </c>
      <c r="X27" s="384">
        <v>63574630.299999997</v>
      </c>
      <c r="Y27" s="384">
        <v>0</v>
      </c>
      <c r="Z27" s="384">
        <v>0</v>
      </c>
      <c r="AA27" s="384">
        <v>0</v>
      </c>
      <c r="AB27" s="384">
        <f t="shared" si="0"/>
        <v>8150000</v>
      </c>
    </row>
    <row r="28" spans="1:28" x14ac:dyDescent="0.3">
      <c r="A28" s="382" t="s">
        <v>205</v>
      </c>
      <c r="B28" s="339" t="s">
        <v>206</v>
      </c>
      <c r="C28" s="383" t="s">
        <v>253</v>
      </c>
      <c r="D28" s="382" t="s">
        <v>134</v>
      </c>
      <c r="E28" s="382" t="s">
        <v>45</v>
      </c>
      <c r="F28" s="382" t="s">
        <v>45</v>
      </c>
      <c r="G28" s="382" t="s">
        <v>27</v>
      </c>
      <c r="H28" s="382" t="s">
        <v>48</v>
      </c>
      <c r="I28" s="382" t="s">
        <v>33</v>
      </c>
      <c r="J28" s="382"/>
      <c r="K28" s="382"/>
      <c r="L28" s="382"/>
      <c r="M28" s="382" t="s">
        <v>208</v>
      </c>
      <c r="N28" s="382" t="s">
        <v>209</v>
      </c>
      <c r="O28" s="382" t="s">
        <v>210</v>
      </c>
      <c r="P28" s="339" t="s">
        <v>78</v>
      </c>
      <c r="Q28" s="384">
        <v>4319775</v>
      </c>
      <c r="R28" s="384">
        <v>2000000</v>
      </c>
      <c r="S28" s="384">
        <v>0</v>
      </c>
      <c r="T28" s="384">
        <v>6319775</v>
      </c>
      <c r="U28" s="384">
        <v>0</v>
      </c>
      <c r="V28" s="384">
        <v>4716297</v>
      </c>
      <c r="W28" s="384">
        <v>1603478</v>
      </c>
      <c r="X28" s="384">
        <v>4716297</v>
      </c>
      <c r="Y28" s="384">
        <v>4716297</v>
      </c>
      <c r="Z28" s="384">
        <v>4716297</v>
      </c>
      <c r="AA28" s="384">
        <v>4716297</v>
      </c>
      <c r="AB28" s="384">
        <f t="shared" si="0"/>
        <v>0</v>
      </c>
    </row>
    <row r="29" spans="1:28" x14ac:dyDescent="0.3">
      <c r="A29" s="382" t="s">
        <v>205</v>
      </c>
      <c r="B29" s="339" t="s">
        <v>206</v>
      </c>
      <c r="C29" s="383" t="s">
        <v>254</v>
      </c>
      <c r="D29" s="382" t="s">
        <v>134</v>
      </c>
      <c r="E29" s="382" t="s">
        <v>45</v>
      </c>
      <c r="F29" s="382" t="s">
        <v>45</v>
      </c>
      <c r="G29" s="382" t="s">
        <v>27</v>
      </c>
      <c r="H29" s="382" t="s">
        <v>48</v>
      </c>
      <c r="I29" s="382" t="s">
        <v>35</v>
      </c>
      <c r="J29" s="382"/>
      <c r="K29" s="382"/>
      <c r="L29" s="382"/>
      <c r="M29" s="382" t="s">
        <v>208</v>
      </c>
      <c r="N29" s="382" t="s">
        <v>209</v>
      </c>
      <c r="O29" s="382" t="s">
        <v>210</v>
      </c>
      <c r="P29" s="339" t="s">
        <v>79</v>
      </c>
      <c r="Q29" s="384">
        <v>6502054</v>
      </c>
      <c r="R29" s="384">
        <v>242030</v>
      </c>
      <c r="S29" s="384">
        <v>1502787.74</v>
      </c>
      <c r="T29" s="384">
        <v>5241296.26</v>
      </c>
      <c r="U29" s="384">
        <v>0</v>
      </c>
      <c r="V29" s="384">
        <v>5241295.9000000004</v>
      </c>
      <c r="W29" s="384">
        <v>0.36</v>
      </c>
      <c r="X29" s="384">
        <v>5155903.8899999997</v>
      </c>
      <c r="Y29" s="384">
        <v>2770040.71</v>
      </c>
      <c r="Z29" s="384">
        <v>2770040.71</v>
      </c>
      <c r="AA29" s="384">
        <v>2770040.71</v>
      </c>
      <c r="AB29" s="384">
        <f t="shared" si="0"/>
        <v>85392.010000000708</v>
      </c>
    </row>
    <row r="30" spans="1:28" x14ac:dyDescent="0.3">
      <c r="A30" s="382" t="s">
        <v>205</v>
      </c>
      <c r="B30" s="339" t="s">
        <v>206</v>
      </c>
      <c r="C30" s="383" t="s">
        <v>255</v>
      </c>
      <c r="D30" s="382" t="s">
        <v>134</v>
      </c>
      <c r="E30" s="382" t="s">
        <v>45</v>
      </c>
      <c r="F30" s="382" t="s">
        <v>45</v>
      </c>
      <c r="G30" s="382" t="s">
        <v>27</v>
      </c>
      <c r="H30" s="382" t="s">
        <v>48</v>
      </c>
      <c r="I30" s="382" t="s">
        <v>37</v>
      </c>
      <c r="J30" s="382"/>
      <c r="K30" s="382"/>
      <c r="L30" s="382"/>
      <c r="M30" s="382" t="s">
        <v>208</v>
      </c>
      <c r="N30" s="382" t="s">
        <v>209</v>
      </c>
      <c r="O30" s="382" t="s">
        <v>210</v>
      </c>
      <c r="P30" s="339" t="s">
        <v>80</v>
      </c>
      <c r="Q30" s="384">
        <v>488912</v>
      </c>
      <c r="R30" s="384">
        <v>0</v>
      </c>
      <c r="S30" s="384">
        <v>113000.48</v>
      </c>
      <c r="T30" s="384">
        <v>375911.52</v>
      </c>
      <c r="U30" s="384">
        <v>0</v>
      </c>
      <c r="V30" s="384">
        <v>346983.1</v>
      </c>
      <c r="W30" s="384">
        <v>28928.42</v>
      </c>
      <c r="X30" s="384">
        <v>323569.14</v>
      </c>
      <c r="Y30" s="384">
        <v>220040.01</v>
      </c>
      <c r="Z30" s="384">
        <v>220040.01</v>
      </c>
      <c r="AA30" s="384">
        <v>220040.01</v>
      </c>
      <c r="AB30" s="384">
        <f t="shared" si="0"/>
        <v>23413.959999999963</v>
      </c>
    </row>
    <row r="31" spans="1:28" x14ac:dyDescent="0.3">
      <c r="A31" s="382" t="s">
        <v>205</v>
      </c>
      <c r="B31" s="339" t="s">
        <v>206</v>
      </c>
      <c r="C31" s="383" t="s">
        <v>256</v>
      </c>
      <c r="D31" s="382" t="s">
        <v>134</v>
      </c>
      <c r="E31" s="382" t="s">
        <v>45</v>
      </c>
      <c r="F31" s="382" t="s">
        <v>45</v>
      </c>
      <c r="G31" s="382" t="s">
        <v>27</v>
      </c>
      <c r="H31" s="382" t="s">
        <v>33</v>
      </c>
      <c r="I31" s="382" t="s">
        <v>30</v>
      </c>
      <c r="J31" s="382"/>
      <c r="K31" s="382"/>
      <c r="L31" s="382"/>
      <c r="M31" s="382" t="s">
        <v>208</v>
      </c>
      <c r="N31" s="382" t="s">
        <v>209</v>
      </c>
      <c r="O31" s="382" t="s">
        <v>210</v>
      </c>
      <c r="P31" s="339" t="s">
        <v>82</v>
      </c>
      <c r="Q31" s="384">
        <v>288997</v>
      </c>
      <c r="R31" s="384">
        <v>0</v>
      </c>
      <c r="S31" s="384">
        <v>66795.039999999994</v>
      </c>
      <c r="T31" s="384">
        <v>222201.96</v>
      </c>
      <c r="U31" s="384">
        <v>0</v>
      </c>
      <c r="V31" s="384">
        <v>160148.54999999999</v>
      </c>
      <c r="W31" s="384">
        <v>62053.41</v>
      </c>
      <c r="X31" s="384">
        <v>148087.96</v>
      </c>
      <c r="Y31" s="384">
        <v>101810.7</v>
      </c>
      <c r="Z31" s="384">
        <v>101810.7</v>
      </c>
      <c r="AA31" s="384">
        <v>101810.7</v>
      </c>
      <c r="AB31" s="384">
        <f t="shared" si="0"/>
        <v>12060.589999999997</v>
      </c>
    </row>
    <row r="32" spans="1:28" x14ac:dyDescent="0.3">
      <c r="A32" s="382" t="s">
        <v>205</v>
      </c>
      <c r="B32" s="339" t="s">
        <v>206</v>
      </c>
      <c r="C32" s="383" t="s">
        <v>257</v>
      </c>
      <c r="D32" s="382" t="s">
        <v>134</v>
      </c>
      <c r="E32" s="382" t="s">
        <v>45</v>
      </c>
      <c r="F32" s="382" t="s">
        <v>45</v>
      </c>
      <c r="G32" s="382" t="s">
        <v>27</v>
      </c>
      <c r="H32" s="382" t="s">
        <v>33</v>
      </c>
      <c r="I32" s="382" t="s">
        <v>48</v>
      </c>
      <c r="J32" s="382"/>
      <c r="K32" s="382"/>
      <c r="L32" s="382"/>
      <c r="M32" s="382" t="s">
        <v>208</v>
      </c>
      <c r="N32" s="382" t="s">
        <v>209</v>
      </c>
      <c r="O32" s="382" t="s">
        <v>210</v>
      </c>
      <c r="P32" s="339" t="s">
        <v>258</v>
      </c>
      <c r="Q32" s="384">
        <v>13708511</v>
      </c>
      <c r="R32" s="384">
        <v>11254125</v>
      </c>
      <c r="S32" s="384">
        <v>4567708.05</v>
      </c>
      <c r="T32" s="384">
        <v>20394927.949999999</v>
      </c>
      <c r="U32" s="384">
        <v>0</v>
      </c>
      <c r="V32" s="384">
        <v>20394927.27</v>
      </c>
      <c r="W32" s="384">
        <v>0.68</v>
      </c>
      <c r="X32" s="384">
        <v>19718253.420000002</v>
      </c>
      <c r="Y32" s="384">
        <v>9786739.0099999998</v>
      </c>
      <c r="Z32" s="384">
        <v>9786739.0099999998</v>
      </c>
      <c r="AA32" s="384">
        <v>9786739.0099999998</v>
      </c>
      <c r="AB32" s="384">
        <f t="shared" si="0"/>
        <v>676673.84999999776</v>
      </c>
    </row>
    <row r="33" spans="1:28" x14ac:dyDescent="0.3">
      <c r="A33" s="382" t="s">
        <v>205</v>
      </c>
      <c r="B33" s="339" t="s">
        <v>206</v>
      </c>
      <c r="C33" s="383" t="s">
        <v>259</v>
      </c>
      <c r="D33" s="382" t="s">
        <v>134</v>
      </c>
      <c r="E33" s="382" t="s">
        <v>45</v>
      </c>
      <c r="F33" s="382" t="s">
        <v>45</v>
      </c>
      <c r="G33" s="382" t="s">
        <v>27</v>
      </c>
      <c r="H33" s="382" t="s">
        <v>33</v>
      </c>
      <c r="I33" s="382" t="s">
        <v>33</v>
      </c>
      <c r="J33" s="382"/>
      <c r="K33" s="382"/>
      <c r="L33" s="382"/>
      <c r="M33" s="382" t="s">
        <v>208</v>
      </c>
      <c r="N33" s="382" t="s">
        <v>209</v>
      </c>
      <c r="O33" s="382" t="s">
        <v>210</v>
      </c>
      <c r="P33" s="339" t="s">
        <v>84</v>
      </c>
      <c r="Q33" s="384">
        <v>8542778</v>
      </c>
      <c r="R33" s="384">
        <v>15085556</v>
      </c>
      <c r="S33" s="384">
        <v>22628334</v>
      </c>
      <c r="T33" s="384">
        <v>1000000</v>
      </c>
      <c r="U33" s="384">
        <v>0</v>
      </c>
      <c r="V33" s="384">
        <v>500000</v>
      </c>
      <c r="W33" s="384">
        <v>500000</v>
      </c>
      <c r="X33" s="384">
        <v>500000</v>
      </c>
      <c r="Y33" s="384">
        <v>500000</v>
      </c>
      <c r="Z33" s="384">
        <v>500000</v>
      </c>
      <c r="AA33" s="384">
        <v>500000</v>
      </c>
      <c r="AB33" s="384">
        <f t="shared" si="0"/>
        <v>0</v>
      </c>
    </row>
    <row r="34" spans="1:28" x14ac:dyDescent="0.3">
      <c r="A34" s="382" t="s">
        <v>205</v>
      </c>
      <c r="B34" s="339" t="s">
        <v>206</v>
      </c>
      <c r="C34" s="383" t="s">
        <v>260</v>
      </c>
      <c r="D34" s="382" t="s">
        <v>134</v>
      </c>
      <c r="E34" s="382" t="s">
        <v>45</v>
      </c>
      <c r="F34" s="382" t="s">
        <v>45</v>
      </c>
      <c r="G34" s="382" t="s">
        <v>27</v>
      </c>
      <c r="H34" s="382" t="s">
        <v>33</v>
      </c>
      <c r="I34" s="382" t="s">
        <v>51</v>
      </c>
      <c r="J34" s="382"/>
      <c r="K34" s="382"/>
      <c r="L34" s="382"/>
      <c r="M34" s="382" t="s">
        <v>208</v>
      </c>
      <c r="N34" s="382" t="s">
        <v>209</v>
      </c>
      <c r="O34" s="382" t="s">
        <v>210</v>
      </c>
      <c r="P34" s="339" t="s">
        <v>85</v>
      </c>
      <c r="Q34" s="384">
        <v>529754</v>
      </c>
      <c r="R34" s="384">
        <v>16513</v>
      </c>
      <c r="S34" s="384">
        <v>122438.96</v>
      </c>
      <c r="T34" s="384">
        <v>423828.04</v>
      </c>
      <c r="U34" s="384">
        <v>0</v>
      </c>
      <c r="V34" s="384">
        <v>423827.82</v>
      </c>
      <c r="W34" s="384">
        <v>0.22</v>
      </c>
      <c r="X34" s="384">
        <v>411158.5</v>
      </c>
      <c r="Y34" s="384">
        <v>113107.16</v>
      </c>
      <c r="Z34" s="384">
        <v>113107.16</v>
      </c>
      <c r="AA34" s="384">
        <v>113107.16</v>
      </c>
      <c r="AB34" s="384">
        <f t="shared" si="0"/>
        <v>12669.320000000007</v>
      </c>
    </row>
    <row r="35" spans="1:28" x14ac:dyDescent="0.3">
      <c r="A35" s="382" t="s">
        <v>205</v>
      </c>
      <c r="B35" s="339" t="s">
        <v>206</v>
      </c>
      <c r="C35" s="383" t="s">
        <v>261</v>
      </c>
      <c r="D35" s="382" t="s">
        <v>134</v>
      </c>
      <c r="E35" s="382" t="s">
        <v>45</v>
      </c>
      <c r="F35" s="382" t="s">
        <v>45</v>
      </c>
      <c r="G35" s="382" t="s">
        <v>27</v>
      </c>
      <c r="H35" s="382" t="s">
        <v>33</v>
      </c>
      <c r="I35" s="382" t="s">
        <v>53</v>
      </c>
      <c r="J35" s="382"/>
      <c r="K35" s="382"/>
      <c r="L35" s="382"/>
      <c r="M35" s="382" t="s">
        <v>208</v>
      </c>
      <c r="N35" s="382" t="s">
        <v>209</v>
      </c>
      <c r="O35" s="382" t="s">
        <v>210</v>
      </c>
      <c r="P35" s="339" t="s">
        <v>86</v>
      </c>
      <c r="Q35" s="384">
        <v>9812281</v>
      </c>
      <c r="R35" s="384">
        <v>0</v>
      </c>
      <c r="S35" s="384">
        <v>2267865.86</v>
      </c>
      <c r="T35" s="384">
        <v>7544415.1399999997</v>
      </c>
      <c r="U35" s="384">
        <v>0</v>
      </c>
      <c r="V35" s="384">
        <v>7071339.2300000004</v>
      </c>
      <c r="W35" s="384">
        <v>473075.91</v>
      </c>
      <c r="X35" s="384">
        <v>6969945.5099999998</v>
      </c>
      <c r="Y35" s="384">
        <v>3059220.79</v>
      </c>
      <c r="Z35" s="384">
        <v>3059220.79</v>
      </c>
      <c r="AA35" s="384">
        <v>3059220.79</v>
      </c>
      <c r="AB35" s="384">
        <f t="shared" si="0"/>
        <v>101393.72000000067</v>
      </c>
    </row>
    <row r="36" spans="1:28" x14ac:dyDescent="0.3">
      <c r="A36" s="382" t="s">
        <v>205</v>
      </c>
      <c r="B36" s="339" t="s">
        <v>206</v>
      </c>
      <c r="C36" s="383" t="s">
        <v>262</v>
      </c>
      <c r="D36" s="382" t="s">
        <v>134</v>
      </c>
      <c r="E36" s="382" t="s">
        <v>45</v>
      </c>
      <c r="F36" s="382" t="s">
        <v>45</v>
      </c>
      <c r="G36" s="382" t="s">
        <v>27</v>
      </c>
      <c r="H36" s="382" t="s">
        <v>33</v>
      </c>
      <c r="I36" s="382" t="s">
        <v>35</v>
      </c>
      <c r="J36" s="382"/>
      <c r="K36" s="382"/>
      <c r="L36" s="382"/>
      <c r="M36" s="382" t="s">
        <v>208</v>
      </c>
      <c r="N36" s="382" t="s">
        <v>209</v>
      </c>
      <c r="O36" s="382" t="s">
        <v>210</v>
      </c>
      <c r="P36" s="339" t="s">
        <v>87</v>
      </c>
      <c r="Q36" s="384">
        <v>3368082</v>
      </c>
      <c r="R36" s="384">
        <v>5073677</v>
      </c>
      <c r="S36" s="384">
        <v>1043182.5</v>
      </c>
      <c r="T36" s="384">
        <v>7398576.5</v>
      </c>
      <c r="U36" s="384">
        <v>0</v>
      </c>
      <c r="V36" s="384">
        <v>7398575.8700000001</v>
      </c>
      <c r="W36" s="384">
        <v>0.63</v>
      </c>
      <c r="X36" s="384">
        <v>7138413.96</v>
      </c>
      <c r="Y36" s="384">
        <v>4561232.1500000004</v>
      </c>
      <c r="Z36" s="384">
        <v>4561232.1500000004</v>
      </c>
      <c r="AA36" s="384">
        <v>4561232.1500000004</v>
      </c>
      <c r="AB36" s="384">
        <f t="shared" si="0"/>
        <v>260161.91000000015</v>
      </c>
    </row>
    <row r="37" spans="1:28" x14ac:dyDescent="0.3">
      <c r="A37" s="382" t="s">
        <v>205</v>
      </c>
      <c r="B37" s="339" t="s">
        <v>206</v>
      </c>
      <c r="C37" s="383" t="s">
        <v>263</v>
      </c>
      <c r="D37" s="382" t="s">
        <v>134</v>
      </c>
      <c r="E37" s="382" t="s">
        <v>45</v>
      </c>
      <c r="F37" s="382" t="s">
        <v>45</v>
      </c>
      <c r="G37" s="382" t="s">
        <v>27</v>
      </c>
      <c r="H37" s="382" t="s">
        <v>33</v>
      </c>
      <c r="I37" s="382" t="s">
        <v>39</v>
      </c>
      <c r="J37" s="382"/>
      <c r="K37" s="382"/>
      <c r="L37" s="382"/>
      <c r="M37" s="382" t="s">
        <v>208</v>
      </c>
      <c r="N37" s="382" t="s">
        <v>209</v>
      </c>
      <c r="O37" s="382" t="s">
        <v>210</v>
      </c>
      <c r="P37" s="339" t="s">
        <v>88</v>
      </c>
      <c r="Q37" s="384">
        <v>521536</v>
      </c>
      <c r="R37" s="384">
        <v>31058</v>
      </c>
      <c r="S37" s="384">
        <v>120540.11</v>
      </c>
      <c r="T37" s="384">
        <v>432053.89</v>
      </c>
      <c r="U37" s="384">
        <v>0</v>
      </c>
      <c r="V37" s="384">
        <v>432053.33</v>
      </c>
      <c r="W37" s="384">
        <v>0.56000000000000005</v>
      </c>
      <c r="X37" s="384">
        <v>391785</v>
      </c>
      <c r="Y37" s="384">
        <v>133194.96</v>
      </c>
      <c r="Z37" s="384">
        <v>133194.96</v>
      </c>
      <c r="AA37" s="384">
        <v>133194.96</v>
      </c>
      <c r="AB37" s="384">
        <f t="shared" si="0"/>
        <v>40268.330000000016</v>
      </c>
    </row>
    <row r="38" spans="1:28" x14ac:dyDescent="0.3">
      <c r="A38" s="382" t="s">
        <v>205</v>
      </c>
      <c r="B38" s="339" t="s">
        <v>206</v>
      </c>
      <c r="C38" s="383" t="s">
        <v>264</v>
      </c>
      <c r="D38" s="382" t="s">
        <v>134</v>
      </c>
      <c r="E38" s="382" t="s">
        <v>45</v>
      </c>
      <c r="F38" s="382" t="s">
        <v>45</v>
      </c>
      <c r="G38" s="382" t="s">
        <v>27</v>
      </c>
      <c r="H38" s="382" t="s">
        <v>51</v>
      </c>
      <c r="I38" s="382" t="s">
        <v>48</v>
      </c>
      <c r="J38" s="382"/>
      <c r="K38" s="382"/>
      <c r="L38" s="382"/>
      <c r="M38" s="382" t="s">
        <v>208</v>
      </c>
      <c r="N38" s="382" t="s">
        <v>209</v>
      </c>
      <c r="O38" s="382" t="s">
        <v>210</v>
      </c>
      <c r="P38" s="339" t="s">
        <v>90</v>
      </c>
      <c r="Q38" s="384">
        <v>113724</v>
      </c>
      <c r="R38" s="384">
        <v>0</v>
      </c>
      <c r="S38" s="384">
        <v>105337</v>
      </c>
      <c r="T38" s="384">
        <v>8387</v>
      </c>
      <c r="U38" s="384">
        <v>0</v>
      </c>
      <c r="V38" s="384">
        <v>8387</v>
      </c>
      <c r="W38" s="384">
        <v>0</v>
      </c>
      <c r="X38" s="384">
        <v>8387</v>
      </c>
      <c r="Y38" s="384">
        <v>8387</v>
      </c>
      <c r="Z38" s="384">
        <v>8387</v>
      </c>
      <c r="AA38" s="384">
        <v>8387</v>
      </c>
      <c r="AB38" s="384">
        <f t="shared" si="0"/>
        <v>0</v>
      </c>
    </row>
    <row r="39" spans="1:28" x14ac:dyDescent="0.3">
      <c r="A39" s="382" t="s">
        <v>205</v>
      </c>
      <c r="B39" s="339" t="s">
        <v>206</v>
      </c>
      <c r="C39" s="383" t="s">
        <v>265</v>
      </c>
      <c r="D39" s="382" t="s">
        <v>134</v>
      </c>
      <c r="E39" s="382" t="s">
        <v>45</v>
      </c>
      <c r="F39" s="382" t="s">
        <v>45</v>
      </c>
      <c r="G39" s="382" t="s">
        <v>27</v>
      </c>
      <c r="H39" s="382" t="s">
        <v>51</v>
      </c>
      <c r="I39" s="382" t="s">
        <v>35</v>
      </c>
      <c r="J39" s="382"/>
      <c r="K39" s="382"/>
      <c r="L39" s="382"/>
      <c r="M39" s="382" t="s">
        <v>208</v>
      </c>
      <c r="N39" s="382" t="s">
        <v>209</v>
      </c>
      <c r="O39" s="382" t="s">
        <v>210</v>
      </c>
      <c r="P39" s="339" t="s">
        <v>91</v>
      </c>
      <c r="Q39" s="384">
        <v>127940</v>
      </c>
      <c r="R39" s="384">
        <v>146865</v>
      </c>
      <c r="S39" s="384">
        <v>90630</v>
      </c>
      <c r="T39" s="384">
        <v>184175</v>
      </c>
      <c r="U39" s="384">
        <v>0</v>
      </c>
      <c r="V39" s="384">
        <v>184175</v>
      </c>
      <c r="W39" s="384">
        <v>0</v>
      </c>
      <c r="X39" s="384">
        <v>184175</v>
      </c>
      <c r="Y39" s="384">
        <v>184175</v>
      </c>
      <c r="Z39" s="384">
        <v>184175</v>
      </c>
      <c r="AA39" s="384">
        <v>184175</v>
      </c>
      <c r="AB39" s="384">
        <f t="shared" si="0"/>
        <v>0</v>
      </c>
    </row>
    <row r="40" spans="1:28" x14ac:dyDescent="0.3">
      <c r="A40" s="382" t="s">
        <v>205</v>
      </c>
      <c r="B40" s="339" t="s">
        <v>206</v>
      </c>
      <c r="C40" s="383" t="s">
        <v>266</v>
      </c>
      <c r="D40" s="382" t="s">
        <v>134</v>
      </c>
      <c r="E40" s="382" t="s">
        <v>45</v>
      </c>
      <c r="F40" s="382" t="s">
        <v>45</v>
      </c>
      <c r="G40" s="382" t="s">
        <v>27</v>
      </c>
      <c r="H40" s="382" t="s">
        <v>51</v>
      </c>
      <c r="I40" s="382" t="s">
        <v>37</v>
      </c>
      <c r="J40" s="382"/>
      <c r="K40" s="382"/>
      <c r="L40" s="382"/>
      <c r="M40" s="382" t="s">
        <v>208</v>
      </c>
      <c r="N40" s="382" t="s">
        <v>209</v>
      </c>
      <c r="O40" s="382" t="s">
        <v>210</v>
      </c>
      <c r="P40" s="339" t="s">
        <v>92</v>
      </c>
      <c r="Q40" s="384">
        <v>1053000</v>
      </c>
      <c r="R40" s="384">
        <v>2303654594</v>
      </c>
      <c r="S40" s="384">
        <v>330432859</v>
      </c>
      <c r="T40" s="384">
        <v>1974274735</v>
      </c>
      <c r="U40" s="384">
        <v>0</v>
      </c>
      <c r="V40" s="384">
        <v>1836816747</v>
      </c>
      <c r="W40" s="384">
        <v>137457988</v>
      </c>
      <c r="X40" s="384">
        <v>350584735</v>
      </c>
      <c r="Y40" s="384">
        <v>65646745</v>
      </c>
      <c r="Z40" s="384">
        <v>65646745</v>
      </c>
      <c r="AA40" s="384">
        <v>65646745</v>
      </c>
      <c r="AB40" s="384">
        <f t="shared" si="0"/>
        <v>1486232012</v>
      </c>
    </row>
    <row r="41" spans="1:28" x14ac:dyDescent="0.3">
      <c r="A41" s="382" t="s">
        <v>205</v>
      </c>
      <c r="B41" s="339" t="s">
        <v>206</v>
      </c>
      <c r="C41" s="383" t="s">
        <v>267</v>
      </c>
      <c r="D41" s="382" t="s">
        <v>134</v>
      </c>
      <c r="E41" s="382" t="s">
        <v>45</v>
      </c>
      <c r="F41" s="382" t="s">
        <v>45</v>
      </c>
      <c r="G41" s="382" t="s">
        <v>27</v>
      </c>
      <c r="H41" s="382" t="s">
        <v>51</v>
      </c>
      <c r="I41" s="382" t="s">
        <v>39</v>
      </c>
      <c r="J41" s="382"/>
      <c r="K41" s="382"/>
      <c r="L41" s="382"/>
      <c r="M41" s="382" t="s">
        <v>208</v>
      </c>
      <c r="N41" s="382" t="s">
        <v>209</v>
      </c>
      <c r="O41" s="382" t="s">
        <v>210</v>
      </c>
      <c r="P41" s="339" t="s">
        <v>93</v>
      </c>
      <c r="Q41" s="384">
        <v>486200</v>
      </c>
      <c r="R41" s="384">
        <v>0</v>
      </c>
      <c r="S41" s="384">
        <v>0</v>
      </c>
      <c r="T41" s="384">
        <v>486200</v>
      </c>
      <c r="U41" s="384">
        <v>0</v>
      </c>
      <c r="V41" s="384">
        <v>117064</v>
      </c>
      <c r="W41" s="384">
        <v>369136</v>
      </c>
      <c r="X41" s="384">
        <v>117064</v>
      </c>
      <c r="Y41" s="384">
        <v>117064</v>
      </c>
      <c r="Z41" s="384">
        <v>117064</v>
      </c>
      <c r="AA41" s="384">
        <v>117064</v>
      </c>
      <c r="AB41" s="384">
        <f t="shared" si="0"/>
        <v>0</v>
      </c>
    </row>
    <row r="42" spans="1:28" x14ac:dyDescent="0.3">
      <c r="A42" s="382" t="s">
        <v>205</v>
      </c>
      <c r="B42" s="339" t="s">
        <v>206</v>
      </c>
      <c r="C42" s="383" t="s">
        <v>268</v>
      </c>
      <c r="D42" s="382" t="s">
        <v>134</v>
      </c>
      <c r="E42" s="382" t="s">
        <v>45</v>
      </c>
      <c r="F42" s="382" t="s">
        <v>45</v>
      </c>
      <c r="G42" s="382" t="s">
        <v>45</v>
      </c>
      <c r="H42" s="382" t="s">
        <v>35</v>
      </c>
      <c r="I42" s="382" t="s">
        <v>33</v>
      </c>
      <c r="J42" s="382"/>
      <c r="K42" s="382"/>
      <c r="L42" s="382"/>
      <c r="M42" s="382" t="s">
        <v>208</v>
      </c>
      <c r="N42" s="382" t="s">
        <v>209</v>
      </c>
      <c r="O42" s="382" t="s">
        <v>210</v>
      </c>
      <c r="P42" s="339" t="s">
        <v>95</v>
      </c>
      <c r="Q42" s="384">
        <v>39971405</v>
      </c>
      <c r="R42" s="384">
        <v>2361220</v>
      </c>
      <c r="S42" s="384">
        <v>10570790.789999999</v>
      </c>
      <c r="T42" s="384">
        <v>31761834.210000001</v>
      </c>
      <c r="U42" s="384">
        <v>0</v>
      </c>
      <c r="V42" s="384">
        <v>31761833.48</v>
      </c>
      <c r="W42" s="384">
        <v>0.73</v>
      </c>
      <c r="X42" s="384">
        <v>31124518.219999999</v>
      </c>
      <c r="Y42" s="384">
        <v>18248227.09</v>
      </c>
      <c r="Z42" s="384">
        <v>18248227.09</v>
      </c>
      <c r="AA42" s="384">
        <v>18248227.09</v>
      </c>
      <c r="AB42" s="384">
        <f t="shared" si="0"/>
        <v>637315.26000000164</v>
      </c>
    </row>
    <row r="43" spans="1:28" x14ac:dyDescent="0.3">
      <c r="A43" s="382" t="s">
        <v>205</v>
      </c>
      <c r="B43" s="339" t="s">
        <v>206</v>
      </c>
      <c r="C43" s="383" t="s">
        <v>269</v>
      </c>
      <c r="D43" s="382" t="s">
        <v>134</v>
      </c>
      <c r="E43" s="382" t="s">
        <v>45</v>
      </c>
      <c r="F43" s="382" t="s">
        <v>45</v>
      </c>
      <c r="G43" s="382" t="s">
        <v>45</v>
      </c>
      <c r="H43" s="382" t="s">
        <v>35</v>
      </c>
      <c r="I43" s="382" t="s">
        <v>51</v>
      </c>
      <c r="J43" s="382"/>
      <c r="K43" s="382"/>
      <c r="L43" s="382"/>
      <c r="M43" s="382" t="s">
        <v>208</v>
      </c>
      <c r="N43" s="382" t="s">
        <v>209</v>
      </c>
      <c r="O43" s="382" t="s">
        <v>210</v>
      </c>
      <c r="P43" s="339" t="s">
        <v>96</v>
      </c>
      <c r="Q43" s="384">
        <v>239876891</v>
      </c>
      <c r="R43" s="384">
        <v>1055820968</v>
      </c>
      <c r="S43" s="384">
        <v>239265849</v>
      </c>
      <c r="T43" s="384">
        <v>1056432010</v>
      </c>
      <c r="U43" s="384">
        <v>0</v>
      </c>
      <c r="V43" s="384">
        <v>1045932010.42</v>
      </c>
      <c r="W43" s="384">
        <v>10499999.58</v>
      </c>
      <c r="X43" s="384">
        <v>979195475.90999997</v>
      </c>
      <c r="Y43" s="384">
        <v>649027789.65999997</v>
      </c>
      <c r="Z43" s="384">
        <v>649027789.65999997</v>
      </c>
      <c r="AA43" s="384">
        <v>649027789.65999997</v>
      </c>
      <c r="AB43" s="384">
        <f t="shared" si="0"/>
        <v>66736534.50999999</v>
      </c>
    </row>
    <row r="44" spans="1:28" x14ac:dyDescent="0.3">
      <c r="A44" s="382" t="s">
        <v>205</v>
      </c>
      <c r="B44" s="339" t="s">
        <v>206</v>
      </c>
      <c r="C44" s="383" t="s">
        <v>312</v>
      </c>
      <c r="D44" s="382" t="s">
        <v>134</v>
      </c>
      <c r="E44" s="382" t="s">
        <v>45</v>
      </c>
      <c r="F44" s="382" t="s">
        <v>45</v>
      </c>
      <c r="G44" s="382" t="s">
        <v>45</v>
      </c>
      <c r="H44" s="382" t="s">
        <v>35</v>
      </c>
      <c r="I44" s="382" t="s">
        <v>53</v>
      </c>
      <c r="J44" s="382"/>
      <c r="K44" s="382"/>
      <c r="L44" s="382"/>
      <c r="M44" s="382" t="s">
        <v>208</v>
      </c>
      <c r="N44" s="382" t="s">
        <v>209</v>
      </c>
      <c r="O44" s="382" t="s">
        <v>210</v>
      </c>
      <c r="P44" s="339" t="s">
        <v>313</v>
      </c>
      <c r="Q44" s="384">
        <v>56000000</v>
      </c>
      <c r="R44" s="384">
        <v>20737500</v>
      </c>
      <c r="S44" s="384">
        <v>50000000</v>
      </c>
      <c r="T44" s="384">
        <v>26737500</v>
      </c>
      <c r="U44" s="384">
        <v>0</v>
      </c>
      <c r="V44" s="384">
        <v>26737500</v>
      </c>
      <c r="W44" s="384">
        <v>0</v>
      </c>
      <c r="X44" s="384">
        <v>26610340</v>
      </c>
      <c r="Y44" s="384">
        <v>0</v>
      </c>
      <c r="Z44" s="384">
        <v>0</v>
      </c>
      <c r="AA44" s="384">
        <v>0</v>
      </c>
      <c r="AB44" s="384">
        <f t="shared" si="0"/>
        <v>127160</v>
      </c>
    </row>
    <row r="45" spans="1:28" x14ac:dyDescent="0.3">
      <c r="A45" s="382" t="s">
        <v>205</v>
      </c>
      <c r="B45" s="339" t="s">
        <v>206</v>
      </c>
      <c r="C45" s="383" t="s">
        <v>270</v>
      </c>
      <c r="D45" s="382" t="s">
        <v>134</v>
      </c>
      <c r="E45" s="382" t="s">
        <v>45</v>
      </c>
      <c r="F45" s="382" t="s">
        <v>45</v>
      </c>
      <c r="G45" s="382" t="s">
        <v>45</v>
      </c>
      <c r="H45" s="382" t="s">
        <v>35</v>
      </c>
      <c r="I45" s="382" t="s">
        <v>39</v>
      </c>
      <c r="J45" s="382"/>
      <c r="K45" s="382"/>
      <c r="L45" s="382"/>
      <c r="M45" s="382" t="s">
        <v>208</v>
      </c>
      <c r="N45" s="382" t="s">
        <v>209</v>
      </c>
      <c r="O45" s="382" t="s">
        <v>210</v>
      </c>
      <c r="P45" s="339" t="s">
        <v>97</v>
      </c>
      <c r="Q45" s="384">
        <v>75551501</v>
      </c>
      <c r="R45" s="384">
        <v>14679239</v>
      </c>
      <c r="S45" s="384">
        <v>969920</v>
      </c>
      <c r="T45" s="384">
        <v>89260820</v>
      </c>
      <c r="U45" s="384">
        <v>0</v>
      </c>
      <c r="V45" s="384">
        <v>88911702.670000002</v>
      </c>
      <c r="W45" s="384">
        <v>349117.33</v>
      </c>
      <c r="X45" s="384">
        <v>88911628</v>
      </c>
      <c r="Y45" s="384">
        <v>74236309</v>
      </c>
      <c r="Z45" s="384">
        <v>74236309</v>
      </c>
      <c r="AA45" s="384">
        <v>74236309</v>
      </c>
      <c r="AB45" s="384">
        <f t="shared" si="0"/>
        <v>74.670000001788139</v>
      </c>
    </row>
    <row r="46" spans="1:28" x14ac:dyDescent="0.3">
      <c r="A46" s="382" t="s">
        <v>205</v>
      </c>
      <c r="B46" s="339" t="s">
        <v>206</v>
      </c>
      <c r="C46" s="383" t="s">
        <v>271</v>
      </c>
      <c r="D46" s="382" t="s">
        <v>134</v>
      </c>
      <c r="E46" s="382" t="s">
        <v>45</v>
      </c>
      <c r="F46" s="382" t="s">
        <v>45</v>
      </c>
      <c r="G46" s="382" t="s">
        <v>45</v>
      </c>
      <c r="H46" s="382" t="s">
        <v>35</v>
      </c>
      <c r="I46" s="382" t="s">
        <v>41</v>
      </c>
      <c r="J46" s="382"/>
      <c r="K46" s="382"/>
      <c r="L46" s="382"/>
      <c r="M46" s="382" t="s">
        <v>208</v>
      </c>
      <c r="N46" s="382" t="s">
        <v>209</v>
      </c>
      <c r="O46" s="382" t="s">
        <v>210</v>
      </c>
      <c r="P46" s="339" t="s">
        <v>98</v>
      </c>
      <c r="Q46" s="384">
        <v>158484569</v>
      </c>
      <c r="R46" s="384">
        <v>0</v>
      </c>
      <c r="S46" s="384">
        <v>219375</v>
      </c>
      <c r="T46" s="384">
        <v>158265194</v>
      </c>
      <c r="U46" s="384">
        <v>0</v>
      </c>
      <c r="V46" s="384">
        <v>158265194</v>
      </c>
      <c r="W46" s="384">
        <v>0</v>
      </c>
      <c r="X46" s="384">
        <v>129671150</v>
      </c>
      <c r="Y46" s="384">
        <v>129671150</v>
      </c>
      <c r="Z46" s="384">
        <v>129671150</v>
      </c>
      <c r="AA46" s="384">
        <v>129671150</v>
      </c>
      <c r="AB46" s="384">
        <f t="shared" si="0"/>
        <v>28594044</v>
      </c>
    </row>
    <row r="47" spans="1:28" x14ac:dyDescent="0.3">
      <c r="A47" s="382" t="s">
        <v>205</v>
      </c>
      <c r="B47" s="339" t="s">
        <v>206</v>
      </c>
      <c r="C47" s="383" t="s">
        <v>272</v>
      </c>
      <c r="D47" s="382" t="s">
        <v>134</v>
      </c>
      <c r="E47" s="382" t="s">
        <v>45</v>
      </c>
      <c r="F47" s="382" t="s">
        <v>45</v>
      </c>
      <c r="G47" s="382" t="s">
        <v>45</v>
      </c>
      <c r="H47" s="382" t="s">
        <v>37</v>
      </c>
      <c r="I47" s="382" t="s">
        <v>30</v>
      </c>
      <c r="J47" s="382"/>
      <c r="K47" s="382"/>
      <c r="L47" s="382"/>
      <c r="M47" s="382" t="s">
        <v>208</v>
      </c>
      <c r="N47" s="382" t="s">
        <v>209</v>
      </c>
      <c r="O47" s="382" t="s">
        <v>210</v>
      </c>
      <c r="P47" s="339" t="s">
        <v>100</v>
      </c>
      <c r="Q47" s="384">
        <v>5000000</v>
      </c>
      <c r="R47" s="384">
        <v>402899372</v>
      </c>
      <c r="S47" s="384">
        <v>0</v>
      </c>
      <c r="T47" s="384">
        <v>407899372</v>
      </c>
      <c r="U47" s="384">
        <v>0</v>
      </c>
      <c r="V47" s="384">
        <v>407899372</v>
      </c>
      <c r="W47" s="384">
        <v>0</v>
      </c>
      <c r="X47" s="384">
        <v>9899372</v>
      </c>
      <c r="Y47" s="384">
        <v>5034353.6100000003</v>
      </c>
      <c r="Z47" s="384">
        <v>5034353.6100000003</v>
      </c>
      <c r="AA47" s="384">
        <v>5034353.6100000003</v>
      </c>
      <c r="AB47" s="384">
        <f t="shared" si="0"/>
        <v>398000000</v>
      </c>
    </row>
    <row r="48" spans="1:28" x14ac:dyDescent="0.3">
      <c r="A48" s="382" t="s">
        <v>205</v>
      </c>
      <c r="B48" s="339" t="s">
        <v>206</v>
      </c>
      <c r="C48" s="383" t="s">
        <v>273</v>
      </c>
      <c r="D48" s="382" t="s">
        <v>134</v>
      </c>
      <c r="E48" s="382" t="s">
        <v>45</v>
      </c>
      <c r="F48" s="382" t="s">
        <v>45</v>
      </c>
      <c r="G48" s="382" t="s">
        <v>45</v>
      </c>
      <c r="H48" s="382" t="s">
        <v>37</v>
      </c>
      <c r="I48" s="382" t="s">
        <v>48</v>
      </c>
      <c r="J48" s="382"/>
      <c r="K48" s="382"/>
      <c r="L48" s="382"/>
      <c r="M48" s="382" t="s">
        <v>208</v>
      </c>
      <c r="N48" s="382" t="s">
        <v>209</v>
      </c>
      <c r="O48" s="382" t="s">
        <v>210</v>
      </c>
      <c r="P48" s="339" t="s">
        <v>101</v>
      </c>
      <c r="Q48" s="384">
        <v>2659947026</v>
      </c>
      <c r="R48" s="384">
        <v>946816781</v>
      </c>
      <c r="S48" s="384">
        <v>586816781</v>
      </c>
      <c r="T48" s="384">
        <v>3019947026</v>
      </c>
      <c r="U48" s="384">
        <v>0</v>
      </c>
      <c r="V48" s="384">
        <v>3019947026</v>
      </c>
      <c r="W48" s="384">
        <v>0</v>
      </c>
      <c r="X48" s="384">
        <v>3019947026</v>
      </c>
      <c r="Y48" s="384">
        <v>2659947026</v>
      </c>
      <c r="Z48" s="384">
        <v>2659947026</v>
      </c>
      <c r="AA48" s="384">
        <v>2659947026</v>
      </c>
      <c r="AB48" s="384">
        <f t="shared" si="0"/>
        <v>0</v>
      </c>
    </row>
    <row r="49" spans="1:28" x14ac:dyDescent="0.3">
      <c r="A49" s="382" t="s">
        <v>205</v>
      </c>
      <c r="B49" s="339" t="s">
        <v>206</v>
      </c>
      <c r="C49" s="383" t="s">
        <v>274</v>
      </c>
      <c r="D49" s="382" t="s">
        <v>134</v>
      </c>
      <c r="E49" s="382" t="s">
        <v>45</v>
      </c>
      <c r="F49" s="382" t="s">
        <v>45</v>
      </c>
      <c r="G49" s="382" t="s">
        <v>45</v>
      </c>
      <c r="H49" s="382" t="s">
        <v>37</v>
      </c>
      <c r="I49" s="382" t="s">
        <v>33</v>
      </c>
      <c r="J49" s="382"/>
      <c r="K49" s="382"/>
      <c r="L49" s="382"/>
      <c r="M49" s="382" t="s">
        <v>208</v>
      </c>
      <c r="N49" s="382" t="s">
        <v>209</v>
      </c>
      <c r="O49" s="382" t="s">
        <v>210</v>
      </c>
      <c r="P49" s="339" t="s">
        <v>102</v>
      </c>
      <c r="Q49" s="384">
        <v>82484454</v>
      </c>
      <c r="R49" s="384">
        <v>54439761</v>
      </c>
      <c r="S49" s="384">
        <v>4606848.59</v>
      </c>
      <c r="T49" s="384">
        <v>132317366.41</v>
      </c>
      <c r="U49" s="384">
        <v>0</v>
      </c>
      <c r="V49" s="384">
        <v>132317366.41</v>
      </c>
      <c r="W49" s="384">
        <v>0</v>
      </c>
      <c r="X49" s="384">
        <v>126224825.94</v>
      </c>
      <c r="Y49" s="384">
        <v>97408848.590000004</v>
      </c>
      <c r="Z49" s="384">
        <v>97408848.590000004</v>
      </c>
      <c r="AA49" s="384">
        <v>97408848.590000004</v>
      </c>
      <c r="AB49" s="384">
        <f t="shared" si="0"/>
        <v>6092540.4699999988</v>
      </c>
    </row>
    <row r="50" spans="1:28" x14ac:dyDescent="0.3">
      <c r="A50" s="382" t="s">
        <v>205</v>
      </c>
      <c r="B50" s="339" t="s">
        <v>206</v>
      </c>
      <c r="C50" s="383" t="s">
        <v>275</v>
      </c>
      <c r="D50" s="382" t="s">
        <v>134</v>
      </c>
      <c r="E50" s="382" t="s">
        <v>45</v>
      </c>
      <c r="F50" s="382" t="s">
        <v>45</v>
      </c>
      <c r="G50" s="382" t="s">
        <v>45</v>
      </c>
      <c r="H50" s="382" t="s">
        <v>39</v>
      </c>
      <c r="I50" s="382" t="s">
        <v>48</v>
      </c>
      <c r="J50" s="382"/>
      <c r="K50" s="382"/>
      <c r="L50" s="382"/>
      <c r="M50" s="382" t="s">
        <v>208</v>
      </c>
      <c r="N50" s="382" t="s">
        <v>209</v>
      </c>
      <c r="O50" s="382" t="s">
        <v>210</v>
      </c>
      <c r="P50" s="339" t="s">
        <v>104</v>
      </c>
      <c r="Q50" s="384">
        <v>4744675219</v>
      </c>
      <c r="R50" s="384">
        <v>3769056205.3200002</v>
      </c>
      <c r="S50" s="384">
        <v>706079482</v>
      </c>
      <c r="T50" s="384">
        <v>7807651942.3199997</v>
      </c>
      <c r="U50" s="384">
        <v>0</v>
      </c>
      <c r="V50" s="384">
        <v>7766247993.1499996</v>
      </c>
      <c r="W50" s="384">
        <v>41403949.170000002</v>
      </c>
      <c r="X50" s="384">
        <v>7738982222.3100004</v>
      </c>
      <c r="Y50" s="384">
        <v>6359994605.6000004</v>
      </c>
      <c r="Z50" s="384">
        <v>6359994605.6000004</v>
      </c>
      <c r="AA50" s="384">
        <v>6359994605.6000004</v>
      </c>
      <c r="AB50" s="384">
        <f t="shared" si="0"/>
        <v>27265770.839999199</v>
      </c>
    </row>
    <row r="51" spans="1:28" x14ac:dyDescent="0.3">
      <c r="A51" s="382" t="s">
        <v>205</v>
      </c>
      <c r="B51" s="339" t="s">
        <v>206</v>
      </c>
      <c r="C51" s="383" t="s">
        <v>276</v>
      </c>
      <c r="D51" s="382" t="s">
        <v>134</v>
      </c>
      <c r="E51" s="382" t="s">
        <v>45</v>
      </c>
      <c r="F51" s="382" t="s">
        <v>45</v>
      </c>
      <c r="G51" s="382" t="s">
        <v>45</v>
      </c>
      <c r="H51" s="382" t="s">
        <v>39</v>
      </c>
      <c r="I51" s="382" t="s">
        <v>33</v>
      </c>
      <c r="J51" s="382"/>
      <c r="K51" s="382"/>
      <c r="L51" s="382"/>
      <c r="M51" s="382" t="s">
        <v>208</v>
      </c>
      <c r="N51" s="382" t="s">
        <v>209</v>
      </c>
      <c r="O51" s="382" t="s">
        <v>210</v>
      </c>
      <c r="P51" s="339" t="s">
        <v>105</v>
      </c>
      <c r="Q51" s="384">
        <v>3394553971</v>
      </c>
      <c r="R51" s="384">
        <v>1415162582</v>
      </c>
      <c r="S51" s="384">
        <v>468358072</v>
      </c>
      <c r="T51" s="384">
        <v>4341358481</v>
      </c>
      <c r="U51" s="384">
        <v>0</v>
      </c>
      <c r="V51" s="384">
        <v>4309889313.4399996</v>
      </c>
      <c r="W51" s="384">
        <v>31469167.559999999</v>
      </c>
      <c r="X51" s="384">
        <v>4262061596.1100001</v>
      </c>
      <c r="Y51" s="384">
        <v>3387578407.5</v>
      </c>
      <c r="Z51" s="384">
        <v>3387578407.5</v>
      </c>
      <c r="AA51" s="384">
        <v>3387578407.5</v>
      </c>
      <c r="AB51" s="384">
        <f t="shared" si="0"/>
        <v>47827717.329999447</v>
      </c>
    </row>
    <row r="52" spans="1:28" x14ac:dyDescent="0.3">
      <c r="A52" s="382" t="s">
        <v>205</v>
      </c>
      <c r="B52" s="339" t="s">
        <v>206</v>
      </c>
      <c r="C52" s="383" t="s">
        <v>277</v>
      </c>
      <c r="D52" s="382" t="s">
        <v>134</v>
      </c>
      <c r="E52" s="382" t="s">
        <v>45</v>
      </c>
      <c r="F52" s="382" t="s">
        <v>45</v>
      </c>
      <c r="G52" s="382" t="s">
        <v>45</v>
      </c>
      <c r="H52" s="382" t="s">
        <v>39</v>
      </c>
      <c r="I52" s="382" t="s">
        <v>51</v>
      </c>
      <c r="J52" s="382"/>
      <c r="K52" s="382"/>
      <c r="L52" s="382"/>
      <c r="M52" s="382" t="s">
        <v>208</v>
      </c>
      <c r="N52" s="382" t="s">
        <v>209</v>
      </c>
      <c r="O52" s="382" t="s">
        <v>210</v>
      </c>
      <c r="P52" s="339" t="s">
        <v>106</v>
      </c>
      <c r="Q52" s="384">
        <v>214431235</v>
      </c>
      <c r="R52" s="384">
        <v>623764490</v>
      </c>
      <c r="S52" s="384">
        <v>218213244</v>
      </c>
      <c r="T52" s="384">
        <v>619982481</v>
      </c>
      <c r="U52" s="384">
        <v>0</v>
      </c>
      <c r="V52" s="384">
        <v>619961131.26999998</v>
      </c>
      <c r="W52" s="384">
        <v>21349.73</v>
      </c>
      <c r="X52" s="384">
        <v>618568291.63999999</v>
      </c>
      <c r="Y52" s="384">
        <v>472347143.13</v>
      </c>
      <c r="Z52" s="384">
        <v>472347143.13</v>
      </c>
      <c r="AA52" s="384">
        <v>472347143.13</v>
      </c>
      <c r="AB52" s="384">
        <f t="shared" si="0"/>
        <v>1392839.6299999952</v>
      </c>
    </row>
    <row r="53" spans="1:28" x14ac:dyDescent="0.3">
      <c r="A53" s="382" t="s">
        <v>205</v>
      </c>
      <c r="B53" s="339" t="s">
        <v>206</v>
      </c>
      <c r="C53" s="383" t="s">
        <v>278</v>
      </c>
      <c r="D53" s="382" t="s">
        <v>134</v>
      </c>
      <c r="E53" s="382" t="s">
        <v>45</v>
      </c>
      <c r="F53" s="382" t="s">
        <v>45</v>
      </c>
      <c r="G53" s="382" t="s">
        <v>45</v>
      </c>
      <c r="H53" s="382" t="s">
        <v>39</v>
      </c>
      <c r="I53" s="382" t="s">
        <v>53</v>
      </c>
      <c r="J53" s="382"/>
      <c r="K53" s="382"/>
      <c r="L53" s="382"/>
      <c r="M53" s="382" t="s">
        <v>208</v>
      </c>
      <c r="N53" s="382" t="s">
        <v>209</v>
      </c>
      <c r="O53" s="382" t="s">
        <v>210</v>
      </c>
      <c r="P53" s="339" t="s">
        <v>107</v>
      </c>
      <c r="Q53" s="384">
        <v>6496112920</v>
      </c>
      <c r="R53" s="384">
        <v>1367715081.03</v>
      </c>
      <c r="S53" s="384">
        <v>5474968683.1499996</v>
      </c>
      <c r="T53" s="384">
        <v>2388859317.8800001</v>
      </c>
      <c r="U53" s="384">
        <v>0</v>
      </c>
      <c r="V53" s="384">
        <v>2388859317.4200001</v>
      </c>
      <c r="W53" s="384">
        <v>0.46</v>
      </c>
      <c r="X53" s="384">
        <v>2388714951.9099998</v>
      </c>
      <c r="Y53" s="384">
        <v>1590487608.74</v>
      </c>
      <c r="Z53" s="384">
        <v>1590487608.74</v>
      </c>
      <c r="AA53" s="384">
        <v>1590487608.74</v>
      </c>
      <c r="AB53" s="384">
        <f t="shared" si="0"/>
        <v>144365.51000022888</v>
      </c>
    </row>
    <row r="54" spans="1:28" x14ac:dyDescent="0.3">
      <c r="A54" s="382" t="s">
        <v>205</v>
      </c>
      <c r="B54" s="339" t="s">
        <v>206</v>
      </c>
      <c r="C54" s="383" t="s">
        <v>279</v>
      </c>
      <c r="D54" s="382" t="s">
        <v>134</v>
      </c>
      <c r="E54" s="382" t="s">
        <v>45</v>
      </c>
      <c r="F54" s="382" t="s">
        <v>45</v>
      </c>
      <c r="G54" s="382" t="s">
        <v>45</v>
      </c>
      <c r="H54" s="382" t="s">
        <v>39</v>
      </c>
      <c r="I54" s="382" t="s">
        <v>37</v>
      </c>
      <c r="J54" s="382"/>
      <c r="K54" s="382"/>
      <c r="L54" s="382"/>
      <c r="M54" s="382" t="s">
        <v>208</v>
      </c>
      <c r="N54" s="382" t="s">
        <v>209</v>
      </c>
      <c r="O54" s="382" t="s">
        <v>210</v>
      </c>
      <c r="P54" s="339" t="s">
        <v>108</v>
      </c>
      <c r="Q54" s="384">
        <v>928200</v>
      </c>
      <c r="R54" s="384">
        <v>545496</v>
      </c>
      <c r="S54" s="384">
        <v>0</v>
      </c>
      <c r="T54" s="384">
        <v>1473696</v>
      </c>
      <c r="U54" s="384">
        <v>0</v>
      </c>
      <c r="V54" s="384">
        <v>1458940</v>
      </c>
      <c r="W54" s="384">
        <v>14756</v>
      </c>
      <c r="X54" s="384">
        <v>1458940</v>
      </c>
      <c r="Y54" s="384">
        <v>1458940</v>
      </c>
      <c r="Z54" s="384">
        <v>1458940</v>
      </c>
      <c r="AA54" s="384">
        <v>1458940</v>
      </c>
      <c r="AB54" s="384">
        <f t="shared" si="0"/>
        <v>0</v>
      </c>
    </row>
    <row r="55" spans="1:28" x14ac:dyDescent="0.3">
      <c r="A55" s="382" t="s">
        <v>205</v>
      </c>
      <c r="B55" s="339" t="s">
        <v>206</v>
      </c>
      <c r="C55" s="383" t="s">
        <v>280</v>
      </c>
      <c r="D55" s="382" t="s">
        <v>134</v>
      </c>
      <c r="E55" s="382" t="s">
        <v>45</v>
      </c>
      <c r="F55" s="382" t="s">
        <v>45</v>
      </c>
      <c r="G55" s="382" t="s">
        <v>45</v>
      </c>
      <c r="H55" s="382" t="s">
        <v>39</v>
      </c>
      <c r="I55" s="382" t="s">
        <v>41</v>
      </c>
      <c r="J55" s="382"/>
      <c r="K55" s="382"/>
      <c r="L55" s="382"/>
      <c r="M55" s="382" t="s">
        <v>208</v>
      </c>
      <c r="N55" s="382" t="s">
        <v>209</v>
      </c>
      <c r="O55" s="382" t="s">
        <v>210</v>
      </c>
      <c r="P55" s="339" t="s">
        <v>109</v>
      </c>
      <c r="Q55" s="384">
        <v>2241100</v>
      </c>
      <c r="R55" s="384">
        <v>82000000</v>
      </c>
      <c r="S55" s="384">
        <v>46204047.079999998</v>
      </c>
      <c r="T55" s="384">
        <v>38037052.920000002</v>
      </c>
      <c r="U55" s="384">
        <v>0</v>
      </c>
      <c r="V55" s="384">
        <v>37195952.920000002</v>
      </c>
      <c r="W55" s="384">
        <v>841100</v>
      </c>
      <c r="X55" s="384">
        <v>37195952.920000002</v>
      </c>
      <c r="Y55" s="384">
        <v>1852952.92</v>
      </c>
      <c r="Z55" s="384">
        <v>1852952.92</v>
      </c>
      <c r="AA55" s="384">
        <v>1852952.92</v>
      </c>
      <c r="AB55" s="384">
        <f t="shared" si="0"/>
        <v>0</v>
      </c>
    </row>
    <row r="56" spans="1:28" x14ac:dyDescent="0.3">
      <c r="A56" s="382" t="s">
        <v>205</v>
      </c>
      <c r="B56" s="339" t="s">
        <v>206</v>
      </c>
      <c r="C56" s="383" t="s">
        <v>281</v>
      </c>
      <c r="D56" s="382" t="s">
        <v>134</v>
      </c>
      <c r="E56" s="382" t="s">
        <v>45</v>
      </c>
      <c r="F56" s="382" t="s">
        <v>45</v>
      </c>
      <c r="G56" s="382" t="s">
        <v>45</v>
      </c>
      <c r="H56" s="382" t="s">
        <v>41</v>
      </c>
      <c r="I56" s="382" t="s">
        <v>48</v>
      </c>
      <c r="J56" s="382"/>
      <c r="K56" s="382"/>
      <c r="L56" s="382"/>
      <c r="M56" s="382" t="s">
        <v>208</v>
      </c>
      <c r="N56" s="382" t="s">
        <v>209</v>
      </c>
      <c r="O56" s="382" t="s">
        <v>210</v>
      </c>
      <c r="P56" s="339" t="s">
        <v>111</v>
      </c>
      <c r="Q56" s="384">
        <v>102229470</v>
      </c>
      <c r="R56" s="384">
        <v>30003458</v>
      </c>
      <c r="S56" s="384">
        <v>1000000</v>
      </c>
      <c r="T56" s="384">
        <v>131232928</v>
      </c>
      <c r="U56" s="384">
        <v>0</v>
      </c>
      <c r="V56" s="384">
        <v>131134375.95</v>
      </c>
      <c r="W56" s="384">
        <v>98552.05</v>
      </c>
      <c r="X56" s="384">
        <v>100461475.95</v>
      </c>
      <c r="Y56" s="384">
        <v>93536475.950000003</v>
      </c>
      <c r="Z56" s="384">
        <v>93536475.950000003</v>
      </c>
      <c r="AA56" s="384">
        <v>93536475.950000003</v>
      </c>
      <c r="AB56" s="384">
        <f t="shared" si="0"/>
        <v>30672900</v>
      </c>
    </row>
    <row r="57" spans="1:28" x14ac:dyDescent="0.3">
      <c r="A57" s="382" t="s">
        <v>205</v>
      </c>
      <c r="B57" s="339" t="s">
        <v>206</v>
      </c>
      <c r="C57" s="383" t="s">
        <v>282</v>
      </c>
      <c r="D57" s="382" t="s">
        <v>134</v>
      </c>
      <c r="E57" s="382" t="s">
        <v>45</v>
      </c>
      <c r="F57" s="382" t="s">
        <v>45</v>
      </c>
      <c r="G57" s="382" t="s">
        <v>45</v>
      </c>
      <c r="H57" s="382" t="s">
        <v>41</v>
      </c>
      <c r="I57" s="382" t="s">
        <v>33</v>
      </c>
      <c r="J57" s="382"/>
      <c r="K57" s="382"/>
      <c r="L57" s="382"/>
      <c r="M57" s="382" t="s">
        <v>208</v>
      </c>
      <c r="N57" s="382" t="s">
        <v>209</v>
      </c>
      <c r="O57" s="382" t="s">
        <v>210</v>
      </c>
      <c r="P57" s="339" t="s">
        <v>112</v>
      </c>
      <c r="Q57" s="384">
        <v>13591056</v>
      </c>
      <c r="R57" s="384">
        <v>0</v>
      </c>
      <c r="S57" s="384">
        <v>0</v>
      </c>
      <c r="T57" s="384">
        <v>13591056</v>
      </c>
      <c r="U57" s="384">
        <v>0</v>
      </c>
      <c r="V57" s="384">
        <v>13591056</v>
      </c>
      <c r="W57" s="384">
        <v>0</v>
      </c>
      <c r="X57" s="384">
        <v>13591056</v>
      </c>
      <c r="Y57" s="384">
        <v>12168200</v>
      </c>
      <c r="Z57" s="384">
        <v>12168200</v>
      </c>
      <c r="AA57" s="384">
        <v>12168200</v>
      </c>
      <c r="AB57" s="384">
        <f t="shared" si="0"/>
        <v>0</v>
      </c>
    </row>
    <row r="58" spans="1:28" x14ac:dyDescent="0.3">
      <c r="A58" s="382" t="s">
        <v>205</v>
      </c>
      <c r="B58" s="339" t="s">
        <v>206</v>
      </c>
      <c r="C58" s="383" t="s">
        <v>283</v>
      </c>
      <c r="D58" s="382" t="s">
        <v>134</v>
      </c>
      <c r="E58" s="382" t="s">
        <v>45</v>
      </c>
      <c r="F58" s="382" t="s">
        <v>45</v>
      </c>
      <c r="G58" s="382" t="s">
        <v>45</v>
      </c>
      <c r="H58" s="382" t="s">
        <v>41</v>
      </c>
      <c r="I58" s="382" t="s">
        <v>51</v>
      </c>
      <c r="J58" s="382"/>
      <c r="K58" s="382"/>
      <c r="L58" s="382"/>
      <c r="M58" s="382" t="s">
        <v>208</v>
      </c>
      <c r="N58" s="382" t="s">
        <v>209</v>
      </c>
      <c r="O58" s="382" t="s">
        <v>210</v>
      </c>
      <c r="P58" s="339" t="s">
        <v>113</v>
      </c>
      <c r="Q58" s="384">
        <v>2057439</v>
      </c>
      <c r="R58" s="384">
        <v>400000</v>
      </c>
      <c r="S58" s="384">
        <v>0</v>
      </c>
      <c r="T58" s="384">
        <v>2457439</v>
      </c>
      <c r="U58" s="384">
        <v>0</v>
      </c>
      <c r="V58" s="384">
        <v>2057439</v>
      </c>
      <c r="W58" s="384">
        <v>400000</v>
      </c>
      <c r="X58" s="384">
        <v>2041050</v>
      </c>
      <c r="Y58" s="384">
        <v>2041050</v>
      </c>
      <c r="Z58" s="384">
        <v>2041050</v>
      </c>
      <c r="AA58" s="384">
        <v>2041050</v>
      </c>
      <c r="AB58" s="384">
        <f t="shared" si="0"/>
        <v>16389</v>
      </c>
    </row>
    <row r="59" spans="1:28" x14ac:dyDescent="0.3">
      <c r="A59" s="382" t="s">
        <v>205</v>
      </c>
      <c r="B59" s="339" t="s">
        <v>206</v>
      </c>
      <c r="C59" s="383" t="s">
        <v>284</v>
      </c>
      <c r="D59" s="382" t="s">
        <v>134</v>
      </c>
      <c r="E59" s="382" t="s">
        <v>45</v>
      </c>
      <c r="F59" s="382" t="s">
        <v>45</v>
      </c>
      <c r="G59" s="382" t="s">
        <v>45</v>
      </c>
      <c r="H59" s="382" t="s">
        <v>41</v>
      </c>
      <c r="I59" s="382" t="s">
        <v>35</v>
      </c>
      <c r="J59" s="382"/>
      <c r="K59" s="382"/>
      <c r="L59" s="382"/>
      <c r="M59" s="382" t="s">
        <v>208</v>
      </c>
      <c r="N59" s="382" t="s">
        <v>209</v>
      </c>
      <c r="O59" s="382" t="s">
        <v>210</v>
      </c>
      <c r="P59" s="339" t="s">
        <v>114</v>
      </c>
      <c r="Q59" s="384">
        <v>250000000</v>
      </c>
      <c r="R59" s="384">
        <v>70000000</v>
      </c>
      <c r="S59" s="384">
        <v>70000000</v>
      </c>
      <c r="T59" s="384">
        <v>250000000</v>
      </c>
      <c r="U59" s="384">
        <v>0</v>
      </c>
      <c r="V59" s="384">
        <v>250000000</v>
      </c>
      <c r="W59" s="384">
        <v>0</v>
      </c>
      <c r="X59" s="384">
        <v>250000000</v>
      </c>
      <c r="Y59" s="384">
        <v>89377411</v>
      </c>
      <c r="Z59" s="384">
        <v>89377411</v>
      </c>
      <c r="AA59" s="384">
        <v>89377411</v>
      </c>
      <c r="AB59" s="384">
        <f t="shared" si="0"/>
        <v>0</v>
      </c>
    </row>
    <row r="60" spans="1:28" x14ac:dyDescent="0.3">
      <c r="A60" s="382" t="s">
        <v>205</v>
      </c>
      <c r="B60" s="339" t="s">
        <v>206</v>
      </c>
      <c r="C60" s="383" t="s">
        <v>285</v>
      </c>
      <c r="D60" s="382" t="s">
        <v>134</v>
      </c>
      <c r="E60" s="382" t="s">
        <v>45</v>
      </c>
      <c r="F60" s="382" t="s">
        <v>45</v>
      </c>
      <c r="G60" s="382" t="s">
        <v>45</v>
      </c>
      <c r="H60" s="382" t="s">
        <v>43</v>
      </c>
      <c r="I60" s="382"/>
      <c r="J60" s="382"/>
      <c r="K60" s="382"/>
      <c r="L60" s="382"/>
      <c r="M60" s="382" t="s">
        <v>208</v>
      </c>
      <c r="N60" s="382" t="s">
        <v>209</v>
      </c>
      <c r="O60" s="382" t="s">
        <v>210</v>
      </c>
      <c r="P60" s="339" t="s">
        <v>115</v>
      </c>
      <c r="Q60" s="384">
        <v>300000000</v>
      </c>
      <c r="R60" s="384">
        <v>60000000</v>
      </c>
      <c r="S60" s="384">
        <v>0</v>
      </c>
      <c r="T60" s="384">
        <v>360000000</v>
      </c>
      <c r="U60" s="384">
        <v>0</v>
      </c>
      <c r="V60" s="384">
        <v>360000000</v>
      </c>
      <c r="W60" s="384">
        <v>0</v>
      </c>
      <c r="X60" s="384">
        <v>315887060</v>
      </c>
      <c r="Y60" s="384">
        <v>278164769</v>
      </c>
      <c r="Z60" s="384">
        <v>278164769</v>
      </c>
      <c r="AA60" s="384">
        <v>278164769</v>
      </c>
      <c r="AB60" s="384">
        <f t="shared" si="0"/>
        <v>44112940</v>
      </c>
    </row>
    <row r="61" spans="1:28" x14ac:dyDescent="0.3">
      <c r="A61" s="382" t="s">
        <v>205</v>
      </c>
      <c r="B61" s="339" t="s">
        <v>206</v>
      </c>
      <c r="C61" s="383" t="s">
        <v>286</v>
      </c>
      <c r="D61" s="382" t="s">
        <v>134</v>
      </c>
      <c r="E61" s="382" t="s">
        <v>57</v>
      </c>
      <c r="F61" s="382" t="s">
        <v>121</v>
      </c>
      <c r="G61" s="382" t="s">
        <v>45</v>
      </c>
      <c r="H61" s="382" t="s">
        <v>124</v>
      </c>
      <c r="I61" s="382" t="s">
        <v>30</v>
      </c>
      <c r="J61" s="382"/>
      <c r="K61" s="382"/>
      <c r="L61" s="382"/>
      <c r="M61" s="382" t="s">
        <v>208</v>
      </c>
      <c r="N61" s="382" t="s">
        <v>209</v>
      </c>
      <c r="O61" s="382" t="s">
        <v>210</v>
      </c>
      <c r="P61" s="339" t="s">
        <v>125</v>
      </c>
      <c r="Q61" s="384">
        <v>140300000</v>
      </c>
      <c r="R61" s="384">
        <v>2000000</v>
      </c>
      <c r="S61" s="384">
        <v>48521260</v>
      </c>
      <c r="T61" s="384">
        <v>93778740</v>
      </c>
      <c r="U61" s="384">
        <v>0</v>
      </c>
      <c r="V61" s="384">
        <v>93778740</v>
      </c>
      <c r="W61" s="384">
        <v>0</v>
      </c>
      <c r="X61" s="384">
        <v>86372520</v>
      </c>
      <c r="Y61" s="384">
        <v>56849379</v>
      </c>
      <c r="Z61" s="384">
        <v>56849379</v>
      </c>
      <c r="AA61" s="384">
        <v>56849379</v>
      </c>
      <c r="AB61" s="384">
        <f t="shared" si="0"/>
        <v>7406220</v>
      </c>
    </row>
    <row r="62" spans="1:28" x14ac:dyDescent="0.3">
      <c r="A62" s="382" t="s">
        <v>205</v>
      </c>
      <c r="B62" s="339" t="s">
        <v>206</v>
      </c>
      <c r="C62" s="383" t="s">
        <v>287</v>
      </c>
      <c r="D62" s="382" t="s">
        <v>134</v>
      </c>
      <c r="E62" s="382" t="s">
        <v>57</v>
      </c>
      <c r="F62" s="382" t="s">
        <v>121</v>
      </c>
      <c r="G62" s="382" t="s">
        <v>45</v>
      </c>
      <c r="H62" s="382" t="s">
        <v>124</v>
      </c>
      <c r="I62" s="382" t="s">
        <v>48</v>
      </c>
      <c r="J62" s="382"/>
      <c r="K62" s="382"/>
      <c r="L62" s="382"/>
      <c r="M62" s="382" t="s">
        <v>208</v>
      </c>
      <c r="N62" s="382" t="s">
        <v>209</v>
      </c>
      <c r="O62" s="382" t="s">
        <v>210</v>
      </c>
      <c r="P62" s="339" t="s">
        <v>126</v>
      </c>
      <c r="Q62" s="384">
        <v>122400000</v>
      </c>
      <c r="R62" s="384">
        <v>48521260</v>
      </c>
      <c r="S62" s="384">
        <v>2000000</v>
      </c>
      <c r="T62" s="384">
        <v>168921260</v>
      </c>
      <c r="U62" s="384">
        <v>0</v>
      </c>
      <c r="V62" s="384">
        <v>168921260</v>
      </c>
      <c r="W62" s="384">
        <v>0</v>
      </c>
      <c r="X62" s="384">
        <v>134768404</v>
      </c>
      <c r="Y62" s="384">
        <v>134768404</v>
      </c>
      <c r="Z62" s="384">
        <v>134768404</v>
      </c>
      <c r="AA62" s="384">
        <v>134768404</v>
      </c>
      <c r="AB62" s="384">
        <f t="shared" si="0"/>
        <v>34152856</v>
      </c>
    </row>
    <row r="63" spans="1:28" x14ac:dyDescent="0.3">
      <c r="A63" s="382" t="s">
        <v>205</v>
      </c>
      <c r="B63" s="339" t="s">
        <v>206</v>
      </c>
      <c r="C63" s="383" t="s">
        <v>288</v>
      </c>
      <c r="D63" s="382" t="s">
        <v>134</v>
      </c>
      <c r="E63" s="382" t="s">
        <v>57</v>
      </c>
      <c r="F63" s="382" t="s">
        <v>209</v>
      </c>
      <c r="G63" s="382" t="s">
        <v>45</v>
      </c>
      <c r="H63" s="382" t="s">
        <v>30</v>
      </c>
      <c r="I63" s="382"/>
      <c r="J63" s="382"/>
      <c r="K63" s="382"/>
      <c r="L63" s="382"/>
      <c r="M63" s="382" t="s">
        <v>208</v>
      </c>
      <c r="N63" s="382" t="s">
        <v>209</v>
      </c>
      <c r="O63" s="382" t="s">
        <v>210</v>
      </c>
      <c r="P63" s="339" t="s">
        <v>129</v>
      </c>
      <c r="Q63" s="384">
        <v>108800000</v>
      </c>
      <c r="R63" s="384">
        <v>46168980253</v>
      </c>
      <c r="S63" s="384">
        <v>16692665390.200001</v>
      </c>
      <c r="T63" s="384">
        <v>29585114862.799999</v>
      </c>
      <c r="U63" s="384">
        <v>0</v>
      </c>
      <c r="V63" s="384">
        <v>29165119054</v>
      </c>
      <c r="W63" s="384">
        <v>419995808.80000001</v>
      </c>
      <c r="X63" s="384">
        <v>29165119054</v>
      </c>
      <c r="Y63" s="384">
        <v>29165119054</v>
      </c>
      <c r="Z63" s="384">
        <v>29165119054</v>
      </c>
      <c r="AA63" s="384">
        <v>29165119054</v>
      </c>
      <c r="AB63" s="384">
        <f t="shared" si="0"/>
        <v>0</v>
      </c>
    </row>
    <row r="64" spans="1:28" x14ac:dyDescent="0.3">
      <c r="A64" s="382" t="s">
        <v>205</v>
      </c>
      <c r="B64" s="339" t="s">
        <v>206</v>
      </c>
      <c r="C64" s="383" t="s">
        <v>289</v>
      </c>
      <c r="D64" s="382" t="s">
        <v>151</v>
      </c>
      <c r="E64" s="382" t="s">
        <v>136</v>
      </c>
      <c r="F64" s="382" t="s">
        <v>137</v>
      </c>
      <c r="G64" s="382" t="s">
        <v>226</v>
      </c>
      <c r="H64" s="382" t="s">
        <v>139</v>
      </c>
      <c r="I64" s="382" t="s">
        <v>172</v>
      </c>
      <c r="J64" s="382" t="s">
        <v>45</v>
      </c>
      <c r="K64" s="382"/>
      <c r="L64" s="382"/>
      <c r="M64" s="382" t="s">
        <v>208</v>
      </c>
      <c r="N64" s="382" t="s">
        <v>209</v>
      </c>
      <c r="O64" s="382" t="s">
        <v>210</v>
      </c>
      <c r="P64" s="339" t="s">
        <v>290</v>
      </c>
      <c r="Q64" s="384">
        <v>598579182</v>
      </c>
      <c r="R64" s="384">
        <v>0</v>
      </c>
      <c r="S64" s="384">
        <v>598579182</v>
      </c>
      <c r="T64" s="384">
        <v>0</v>
      </c>
      <c r="U64" s="384">
        <v>0</v>
      </c>
      <c r="V64" s="384">
        <v>0</v>
      </c>
      <c r="W64" s="384">
        <v>0</v>
      </c>
      <c r="X64" s="384">
        <v>0</v>
      </c>
      <c r="Y64" s="384">
        <v>0</v>
      </c>
      <c r="Z64" s="384">
        <v>0</v>
      </c>
      <c r="AA64" s="384">
        <v>0</v>
      </c>
      <c r="AB64" s="384">
        <f t="shared" si="0"/>
        <v>0</v>
      </c>
    </row>
    <row r="65" spans="1:28" x14ac:dyDescent="0.3">
      <c r="A65" s="382" t="s">
        <v>205</v>
      </c>
      <c r="B65" s="339" t="s">
        <v>206</v>
      </c>
      <c r="C65" s="383" t="s">
        <v>293</v>
      </c>
      <c r="D65" s="382" t="s">
        <v>151</v>
      </c>
      <c r="E65" s="382" t="s">
        <v>136</v>
      </c>
      <c r="F65" s="382" t="s">
        <v>137</v>
      </c>
      <c r="G65" s="382" t="s">
        <v>226</v>
      </c>
      <c r="H65" s="382" t="s">
        <v>139</v>
      </c>
      <c r="I65" s="382" t="s">
        <v>170</v>
      </c>
      <c r="J65" s="382" t="s">
        <v>292</v>
      </c>
      <c r="K65" s="382" t="s">
        <v>59</v>
      </c>
      <c r="L65" s="382" t="s">
        <v>59</v>
      </c>
      <c r="M65" s="382" t="s">
        <v>208</v>
      </c>
      <c r="N65" s="382" t="s">
        <v>209</v>
      </c>
      <c r="O65" s="382" t="s">
        <v>210</v>
      </c>
      <c r="P65" s="339" t="s">
        <v>143</v>
      </c>
      <c r="Q65" s="384">
        <v>3713230542</v>
      </c>
      <c r="R65" s="384">
        <v>3807778954.3299999</v>
      </c>
      <c r="S65" s="384">
        <v>4378336527.3299999</v>
      </c>
      <c r="T65" s="384">
        <v>3142672969</v>
      </c>
      <c r="U65" s="384">
        <v>0</v>
      </c>
      <c r="V65" s="384">
        <v>2578686076.3299999</v>
      </c>
      <c r="W65" s="384">
        <v>563986892.66999996</v>
      </c>
      <c r="X65" s="384">
        <v>2574602743</v>
      </c>
      <c r="Y65" s="384">
        <v>1012922771.04</v>
      </c>
      <c r="Z65" s="384">
        <v>1012922771.04</v>
      </c>
      <c r="AA65" s="384">
        <v>1012922771.04</v>
      </c>
      <c r="AB65" s="384">
        <f t="shared" si="0"/>
        <v>4083333.3299999237</v>
      </c>
    </row>
    <row r="66" spans="1:28" x14ac:dyDescent="0.3">
      <c r="A66" s="382" t="s">
        <v>205</v>
      </c>
      <c r="B66" s="339" t="s">
        <v>206</v>
      </c>
      <c r="C66" s="383" t="s">
        <v>291</v>
      </c>
      <c r="D66" s="382" t="s">
        <v>151</v>
      </c>
      <c r="E66" s="382" t="s">
        <v>136</v>
      </c>
      <c r="F66" s="382" t="s">
        <v>137</v>
      </c>
      <c r="G66" s="382" t="s">
        <v>226</v>
      </c>
      <c r="H66" s="382" t="s">
        <v>139</v>
      </c>
      <c r="I66" s="382" t="s">
        <v>172</v>
      </c>
      <c r="J66" s="382" t="s">
        <v>292</v>
      </c>
      <c r="K66" s="382" t="s">
        <v>59</v>
      </c>
      <c r="L66" s="382" t="s">
        <v>59</v>
      </c>
      <c r="M66" s="382" t="s">
        <v>208</v>
      </c>
      <c r="N66" s="382" t="s">
        <v>209</v>
      </c>
      <c r="O66" s="382" t="s">
        <v>210</v>
      </c>
      <c r="P66" s="339" t="s">
        <v>143</v>
      </c>
      <c r="Q66" s="384">
        <v>598579182</v>
      </c>
      <c r="R66" s="384">
        <v>66526803.329999998</v>
      </c>
      <c r="S66" s="384">
        <v>94548412.329999998</v>
      </c>
      <c r="T66" s="384">
        <v>570557573</v>
      </c>
      <c r="U66" s="384">
        <v>0</v>
      </c>
      <c r="V66" s="384">
        <v>566406640</v>
      </c>
      <c r="W66" s="384">
        <v>4150933</v>
      </c>
      <c r="X66" s="384">
        <v>566406640</v>
      </c>
      <c r="Y66" s="384">
        <v>491556740</v>
      </c>
      <c r="Z66" s="384">
        <v>491556740</v>
      </c>
      <c r="AA66" s="384">
        <v>491556740</v>
      </c>
      <c r="AB66" s="384">
        <f t="shared" si="0"/>
        <v>0</v>
      </c>
    </row>
    <row r="67" spans="1:28" x14ac:dyDescent="0.3">
      <c r="A67" s="382" t="s">
        <v>205</v>
      </c>
      <c r="B67" s="339" t="s">
        <v>206</v>
      </c>
      <c r="C67" s="383" t="s">
        <v>294</v>
      </c>
      <c r="D67" s="382" t="s">
        <v>151</v>
      </c>
      <c r="E67" s="382" t="s">
        <v>136</v>
      </c>
      <c r="F67" s="382" t="s">
        <v>137</v>
      </c>
      <c r="G67" s="382" t="s">
        <v>226</v>
      </c>
      <c r="H67" s="382" t="s">
        <v>139</v>
      </c>
      <c r="I67" s="382" t="s">
        <v>173</v>
      </c>
      <c r="J67" s="382" t="s">
        <v>295</v>
      </c>
      <c r="K67" s="382" t="s">
        <v>59</v>
      </c>
      <c r="L67" s="382" t="s">
        <v>59</v>
      </c>
      <c r="M67" s="382" t="s">
        <v>208</v>
      </c>
      <c r="N67" s="382" t="s">
        <v>228</v>
      </c>
      <c r="O67" s="382" t="s">
        <v>210</v>
      </c>
      <c r="P67" s="339" t="s">
        <v>146</v>
      </c>
      <c r="Q67" s="384">
        <v>6805706683</v>
      </c>
      <c r="R67" s="384">
        <v>439454465</v>
      </c>
      <c r="S67" s="384">
        <v>0</v>
      </c>
      <c r="T67" s="384">
        <v>7245161148</v>
      </c>
      <c r="U67" s="384">
        <v>0</v>
      </c>
      <c r="V67" s="384">
        <v>6572927015.9300003</v>
      </c>
      <c r="W67" s="384">
        <v>672234132.07000005</v>
      </c>
      <c r="X67" s="384">
        <v>6560843682.6000004</v>
      </c>
      <c r="Y67" s="384">
        <v>3666523241</v>
      </c>
      <c r="Z67" s="384">
        <v>3666523241</v>
      </c>
      <c r="AA67" s="384">
        <v>3666523241</v>
      </c>
      <c r="AB67" s="384">
        <f t="shared" si="0"/>
        <v>12083333.329999924</v>
      </c>
    </row>
    <row r="68" spans="1:28" x14ac:dyDescent="0.3">
      <c r="A68" s="382" t="s">
        <v>205</v>
      </c>
      <c r="B68" s="339" t="s">
        <v>206</v>
      </c>
      <c r="C68" s="383" t="s">
        <v>296</v>
      </c>
      <c r="D68" s="382" t="s">
        <v>151</v>
      </c>
      <c r="E68" s="382" t="s">
        <v>136</v>
      </c>
      <c r="F68" s="382" t="s">
        <v>137</v>
      </c>
      <c r="G68" s="382" t="s">
        <v>226</v>
      </c>
      <c r="H68" s="382" t="s">
        <v>139</v>
      </c>
      <c r="I68" s="382" t="s">
        <v>172</v>
      </c>
      <c r="J68" s="382" t="s">
        <v>297</v>
      </c>
      <c r="K68" s="382" t="s">
        <v>59</v>
      </c>
      <c r="L68" s="382" t="s">
        <v>59</v>
      </c>
      <c r="M68" s="382" t="s">
        <v>208</v>
      </c>
      <c r="N68" s="382" t="s">
        <v>228</v>
      </c>
      <c r="O68" s="382" t="s">
        <v>210</v>
      </c>
      <c r="P68" s="339" t="s">
        <v>150</v>
      </c>
      <c r="Q68" s="384">
        <v>1747389775</v>
      </c>
      <c r="R68" s="384">
        <v>0</v>
      </c>
      <c r="S68" s="384">
        <v>439454465</v>
      </c>
      <c r="T68" s="384">
        <v>1307935310</v>
      </c>
      <c r="U68" s="384">
        <v>0</v>
      </c>
      <c r="V68" s="384">
        <v>1287953955</v>
      </c>
      <c r="W68" s="384">
        <v>19981355</v>
      </c>
      <c r="X68" s="384">
        <v>1284367624</v>
      </c>
      <c r="Y68" s="384">
        <v>983485382</v>
      </c>
      <c r="Z68" s="384">
        <v>983485382</v>
      </c>
      <c r="AA68" s="384">
        <v>983485382</v>
      </c>
      <c r="AB68" s="384">
        <f t="shared" si="0"/>
        <v>3586331</v>
      </c>
    </row>
    <row r="69" spans="1:28" x14ac:dyDescent="0.3">
      <c r="A69" s="382" t="s">
        <v>59</v>
      </c>
      <c r="B69" s="339" t="s">
        <v>59</v>
      </c>
      <c r="C69" s="383" t="s">
        <v>59</v>
      </c>
      <c r="D69" s="382" t="s">
        <v>59</v>
      </c>
      <c r="E69" s="382" t="s">
        <v>59</v>
      </c>
      <c r="F69" s="382" t="s">
        <v>59</v>
      </c>
      <c r="G69" s="382" t="s">
        <v>59</v>
      </c>
      <c r="H69" s="382" t="s">
        <v>59</v>
      </c>
      <c r="I69" s="382" t="s">
        <v>59</v>
      </c>
      <c r="J69" s="382" t="s">
        <v>59</v>
      </c>
      <c r="K69" s="382" t="s">
        <v>59</v>
      </c>
      <c r="L69" s="382" t="s">
        <v>59</v>
      </c>
      <c r="M69" s="382" t="s">
        <v>59</v>
      </c>
      <c r="N69" s="382" t="s">
        <v>59</v>
      </c>
      <c r="O69" s="382" t="s">
        <v>59</v>
      </c>
      <c r="P69" s="339" t="s">
        <v>59</v>
      </c>
      <c r="Q69" s="384">
        <v>91259785364</v>
      </c>
      <c r="R69" s="384">
        <v>65006213684.010002</v>
      </c>
      <c r="S69" s="384">
        <v>35977963072.209999</v>
      </c>
      <c r="T69" s="384">
        <v>120288035975.8</v>
      </c>
      <c r="U69" s="384">
        <v>0</v>
      </c>
      <c r="V69" s="384">
        <v>118352668829.75999</v>
      </c>
      <c r="W69" s="384">
        <v>1935367146.04</v>
      </c>
      <c r="X69" s="384">
        <v>107919675086.84</v>
      </c>
      <c r="Y69" s="384">
        <v>98437084567.970001</v>
      </c>
      <c r="Z69" s="384">
        <v>98437084567.970001</v>
      </c>
      <c r="AA69" s="384">
        <v>98437084567.970001</v>
      </c>
      <c r="AB69" s="384">
        <f t="shared" si="0"/>
        <v>10432993742.919998</v>
      </c>
    </row>
    <row r="70" spans="1:28" x14ac:dyDescent="0.3">
      <c r="A70" s="382" t="s">
        <v>59</v>
      </c>
      <c r="B70" s="336" t="s">
        <v>59</v>
      </c>
      <c r="C70" s="383" t="s">
        <v>59</v>
      </c>
      <c r="D70" s="382" t="s">
        <v>59</v>
      </c>
      <c r="E70" s="382" t="s">
        <v>59</v>
      </c>
      <c r="F70" s="382" t="s">
        <v>59</v>
      </c>
      <c r="G70" s="382" t="s">
        <v>59</v>
      </c>
      <c r="H70" s="382" t="s">
        <v>59</v>
      </c>
      <c r="I70" s="382" t="s">
        <v>59</v>
      </c>
      <c r="J70" s="382" t="s">
        <v>59</v>
      </c>
      <c r="K70" s="382" t="s">
        <v>59</v>
      </c>
      <c r="L70" s="382" t="s">
        <v>59</v>
      </c>
      <c r="M70" s="382" t="s">
        <v>59</v>
      </c>
      <c r="N70" s="382" t="s">
        <v>59</v>
      </c>
      <c r="O70" s="382" t="s">
        <v>59</v>
      </c>
      <c r="P70" s="339" t="s">
        <v>59</v>
      </c>
      <c r="Q70" s="337" t="s">
        <v>59</v>
      </c>
      <c r="R70" s="337" t="s">
        <v>59</v>
      </c>
      <c r="S70" s="337" t="s">
        <v>59</v>
      </c>
      <c r="T70" s="337" t="s">
        <v>59</v>
      </c>
      <c r="U70" s="337" t="s">
        <v>59</v>
      </c>
      <c r="V70" s="337" t="s">
        <v>59</v>
      </c>
      <c r="W70" s="337" t="s">
        <v>59</v>
      </c>
      <c r="X70" s="337" t="s">
        <v>59</v>
      </c>
      <c r="Y70" s="337" t="s">
        <v>59</v>
      </c>
      <c r="Z70" s="337" t="s">
        <v>59</v>
      </c>
      <c r="AA70" s="337" t="s">
        <v>59</v>
      </c>
      <c r="AB70" s="387"/>
    </row>
    <row r="71" spans="1:28" ht="34.049999999999997" customHeight="1" x14ac:dyDescent="0.3"/>
  </sheetData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N26"/>
  <sheetViews>
    <sheetView showGridLines="0" tabSelected="1" zoomScale="60" zoomScaleNormal="6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13" sqref="Q13"/>
    </sheetView>
  </sheetViews>
  <sheetFormatPr baseColWidth="10" defaultColWidth="11.44140625" defaultRowHeight="13.8" x14ac:dyDescent="0.3"/>
  <cols>
    <col min="1" max="1" width="4.6640625" style="97" customWidth="1"/>
    <col min="2" max="2" width="53.33203125" style="97" customWidth="1"/>
    <col min="3" max="3" width="23.88671875" style="97" customWidth="1"/>
    <col min="4" max="4" width="19.5546875" style="97" customWidth="1"/>
    <col min="5" max="5" width="20" style="97" customWidth="1"/>
    <col min="6" max="6" width="21" style="97" customWidth="1"/>
    <col min="7" max="7" width="21.21875" style="97" customWidth="1"/>
    <col min="8" max="8" width="18" style="97" customWidth="1"/>
    <col min="9" max="9" width="16.33203125" style="97" bestFit="1" customWidth="1"/>
    <col min="10" max="10" width="18.5546875" style="97" customWidth="1"/>
    <col min="11" max="11" width="21.77734375" style="97" hidden="1" customWidth="1"/>
    <col min="12" max="12" width="29.21875" style="97" hidden="1" customWidth="1"/>
    <col min="13" max="13" width="17.5546875" style="97" customWidth="1"/>
    <col min="14" max="14" width="14.21875" style="97" customWidth="1"/>
    <col min="15" max="16384" width="11.44140625" style="97"/>
  </cols>
  <sheetData>
    <row r="1" spans="2:14" ht="14.4" thickBot="1" x14ac:dyDescent="0.35">
      <c r="B1" s="307" t="s">
        <v>317</v>
      </c>
      <c r="D1" s="306"/>
    </row>
    <row r="2" spans="2:14" ht="31.5" customHeight="1" thickBot="1" x14ac:dyDescent="0.35">
      <c r="B2" s="288" t="s">
        <v>160</v>
      </c>
      <c r="C2" s="289" t="s">
        <v>161</v>
      </c>
      <c r="D2" s="289" t="s">
        <v>162</v>
      </c>
      <c r="E2" s="289" t="s">
        <v>163</v>
      </c>
      <c r="F2" s="289" t="s">
        <v>22</v>
      </c>
      <c r="G2" s="289" t="s">
        <v>24</v>
      </c>
      <c r="H2" s="289" t="s">
        <v>298</v>
      </c>
      <c r="I2" s="290" t="s">
        <v>299</v>
      </c>
      <c r="J2" s="291" t="s">
        <v>178</v>
      </c>
    </row>
    <row r="3" spans="2:14" ht="14.4" thickBot="1" x14ac:dyDescent="0.35">
      <c r="B3" s="98" t="s">
        <v>26</v>
      </c>
      <c r="C3" s="99">
        <v>58386800000</v>
      </c>
      <c r="D3" s="99">
        <f>+'EJECUCION AGENCIA'!J8</f>
        <v>46946705080.650002</v>
      </c>
      <c r="E3" s="99">
        <f>+'EJECUCION AGENCIA'!L8</f>
        <v>8184609032.3500004</v>
      </c>
      <c r="F3" s="99">
        <f>+'EJECUCION AGENCIA'!N8</f>
        <v>46911360275.650002</v>
      </c>
      <c r="G3" s="99">
        <f>+'EJECUCION AGENCIA'!P8</f>
        <v>46911360275.650002</v>
      </c>
      <c r="H3" s="99">
        <f>+'EJECUCION AGENCIA'!M8</f>
        <v>23000000</v>
      </c>
      <c r="I3" s="100">
        <f t="shared" ref="I3:I14" si="0">+D3/C3</f>
        <v>0.80406367673258339</v>
      </c>
      <c r="J3" s="100">
        <f>+F3/C3</f>
        <v>0.80345832064182321</v>
      </c>
      <c r="K3" s="116">
        <f>+D3+E3+H3</f>
        <v>55154314113</v>
      </c>
      <c r="L3" s="116">
        <f>+K3-C3</f>
        <v>-3232485887</v>
      </c>
      <c r="M3" s="116"/>
      <c r="N3" s="116"/>
    </row>
    <row r="4" spans="2:14" ht="25.5" customHeight="1" thickBot="1" x14ac:dyDescent="0.35">
      <c r="B4" s="98" t="s">
        <v>179</v>
      </c>
      <c r="C4" s="99">
        <v>23832000000</v>
      </c>
      <c r="D4" s="304">
        <f>+'EJECUCION AGENCIA'!J37</f>
        <v>20600489338.59</v>
      </c>
      <c r="E4" s="304">
        <f>+'EJECUCION AGENCIA'!L37</f>
        <v>2187072636.9099989</v>
      </c>
      <c r="F4" s="304">
        <f>+'EJECUCION AGENCIA'!N37</f>
        <v>16014499321.280001</v>
      </c>
      <c r="G4" s="304">
        <f>+'EJECUCION AGENCIA'!P37</f>
        <v>16014499321.280001</v>
      </c>
      <c r="H4" s="99">
        <f>+'EJECUCION AGENCIA'!M37</f>
        <v>232018024.5</v>
      </c>
      <c r="I4" s="100">
        <f t="shared" si="0"/>
        <v>0.86440455432150054</v>
      </c>
      <c r="J4" s="100">
        <f t="shared" ref="J4:J9" si="1">+F4/C4</f>
        <v>0.67197462744545156</v>
      </c>
      <c r="K4" s="116">
        <f t="shared" ref="K4:K18" si="2">+D4+E4+H4</f>
        <v>23019580000</v>
      </c>
      <c r="L4" s="116">
        <f t="shared" ref="L4:L18" si="3">+K4-C4</f>
        <v>-812420000</v>
      </c>
      <c r="M4" s="116"/>
      <c r="N4" s="116"/>
    </row>
    <row r="5" spans="2:14" ht="14.4" thickBot="1" x14ac:dyDescent="0.35">
      <c r="B5" s="98" t="s">
        <v>180</v>
      </c>
      <c r="C5" s="99">
        <f>SUM(C6:C8)</f>
        <v>104679345544</v>
      </c>
      <c r="D5" s="99">
        <f>SUM(D6:D8)</f>
        <v>98374946072.380005</v>
      </c>
      <c r="E5" s="99">
        <f t="shared" ref="E5:H5" si="4">SUM(E6:E8)</f>
        <v>3676632882.5800018</v>
      </c>
      <c r="F5" s="99">
        <f t="shared" si="4"/>
        <v>62860158017.18</v>
      </c>
      <c r="G5" s="99">
        <f t="shared" si="4"/>
        <v>62860158017.18</v>
      </c>
      <c r="H5" s="304">
        <f t="shared" si="4"/>
        <v>2627766588.8400002</v>
      </c>
      <c r="I5" s="100">
        <f t="shared" si="0"/>
        <v>0.93977417953028697</v>
      </c>
      <c r="J5" s="100">
        <f t="shared" si="1"/>
        <v>0.60050201585142615</v>
      </c>
      <c r="K5" s="116">
        <f t="shared" si="2"/>
        <v>104679345543.8</v>
      </c>
      <c r="L5" s="116">
        <f t="shared" si="3"/>
        <v>-0.1999969482421875</v>
      </c>
      <c r="M5" s="116"/>
      <c r="N5" s="116"/>
    </row>
    <row r="6" spans="2:14" ht="24.6" customHeight="1" thickBot="1" x14ac:dyDescent="0.35">
      <c r="B6" s="296" t="s">
        <v>119</v>
      </c>
      <c r="C6" s="297">
        <f>+'EJECUCION AGENCIA'!I88</f>
        <v>74831530681</v>
      </c>
      <c r="D6" s="297">
        <f>+'EJECUCION AGENCIA'!J88</f>
        <v>68988686094.380005</v>
      </c>
      <c r="E6" s="297">
        <f>+'EJECUCION AGENCIA'!L88</f>
        <v>3635073806.5800018</v>
      </c>
      <c r="F6" s="297">
        <f>+'EJECUCION AGENCIA'!N88</f>
        <v>33503421180.18</v>
      </c>
      <c r="G6" s="297">
        <f>+'EJECUCION AGENCIA'!P88</f>
        <v>33503421180.18</v>
      </c>
      <c r="H6" s="297">
        <f>+'EJECUCION AGENCIA'!M88</f>
        <v>2207770780.04</v>
      </c>
      <c r="I6" s="299">
        <f t="shared" si="0"/>
        <v>0.92192001775925836</v>
      </c>
      <c r="J6" s="299">
        <f t="shared" si="1"/>
        <v>0.44771797229435323</v>
      </c>
      <c r="K6" s="116">
        <f t="shared" si="2"/>
        <v>74831530681</v>
      </c>
      <c r="L6" s="116">
        <f t="shared" si="3"/>
        <v>0</v>
      </c>
      <c r="M6" s="116"/>
      <c r="N6" s="116"/>
    </row>
    <row r="7" spans="2:14" ht="24.6" customHeight="1" thickBot="1" x14ac:dyDescent="0.35">
      <c r="B7" s="296" t="s">
        <v>123</v>
      </c>
      <c r="C7" s="297">
        <f>+'EJECUCION AGENCIA'!I90</f>
        <v>262700000</v>
      </c>
      <c r="D7" s="297">
        <f>+'EJECUCION AGENCIA'!J90</f>
        <v>221140924</v>
      </c>
      <c r="E7" s="297">
        <f>+'EJECUCION AGENCIA'!L90</f>
        <v>41559076</v>
      </c>
      <c r="F7" s="297">
        <f>+'EJECUCION AGENCIA'!N90</f>
        <v>191617783</v>
      </c>
      <c r="G7" s="297">
        <f>+'EJECUCION AGENCIA'!P90</f>
        <v>191617783</v>
      </c>
      <c r="H7" s="297">
        <f>+'EJECUCION AGENCIA'!M90</f>
        <v>0</v>
      </c>
      <c r="I7" s="299">
        <f t="shared" si="0"/>
        <v>0.8418002436239056</v>
      </c>
      <c r="J7" s="299">
        <f t="shared" si="1"/>
        <v>0.72941676056338023</v>
      </c>
      <c r="K7" s="116">
        <f t="shared" si="2"/>
        <v>262700000</v>
      </c>
      <c r="L7" s="116">
        <f t="shared" si="3"/>
        <v>0</v>
      </c>
      <c r="M7" s="116"/>
      <c r="N7" s="116"/>
    </row>
    <row r="8" spans="2:14" ht="24.6" customHeight="1" thickBot="1" x14ac:dyDescent="0.35">
      <c r="B8" s="296" t="s">
        <v>128</v>
      </c>
      <c r="C8" s="297">
        <f>+'EJECUCION AGENCIA'!I94</f>
        <v>29585114863</v>
      </c>
      <c r="D8" s="297">
        <f>+'EJECUCION AGENCIA'!J94</f>
        <v>29165119054</v>
      </c>
      <c r="E8" s="305">
        <f>+'EJECUCION AGENCIA'!L94</f>
        <v>0</v>
      </c>
      <c r="F8" s="297">
        <f>+'EJECUCION AGENCIA'!N94</f>
        <v>29165119054</v>
      </c>
      <c r="G8" s="297">
        <f>+'EJECUCION AGENCIA'!P94</f>
        <v>29165119054</v>
      </c>
      <c r="H8" s="297">
        <f>+'EJECUCION AGENCIA'!M94</f>
        <v>419995808.80000001</v>
      </c>
      <c r="I8" s="299">
        <f t="shared" si="0"/>
        <v>0.98580381347360391</v>
      </c>
      <c r="J8" s="299">
        <f t="shared" si="1"/>
        <v>0.98580381347360391</v>
      </c>
      <c r="K8" s="116">
        <f t="shared" si="2"/>
        <v>29585114862.799999</v>
      </c>
      <c r="L8" s="116">
        <f t="shared" si="3"/>
        <v>-0.20000076293945313</v>
      </c>
      <c r="M8" s="116"/>
      <c r="N8" s="116"/>
    </row>
    <row r="9" spans="2:14" ht="33" customHeight="1" thickBot="1" x14ac:dyDescent="0.35">
      <c r="B9" s="98" t="s">
        <v>131</v>
      </c>
      <c r="C9" s="99">
        <f>+'EJECUCION AGENCIA'!I97</f>
        <v>299100000</v>
      </c>
      <c r="D9" s="99">
        <f>+'EJECUCION AGENCIA'!J98</f>
        <v>293801320</v>
      </c>
      <c r="E9" s="99">
        <f>+'EJECUCION AGENCIA'!L98</f>
        <v>0</v>
      </c>
      <c r="F9" s="99">
        <f>+'EJECUCION AGENCIA'!N97</f>
        <v>293801320</v>
      </c>
      <c r="G9" s="99">
        <f>+'EJECUCION AGENCIA'!P97</f>
        <v>293801320</v>
      </c>
      <c r="H9" s="99">
        <f>+'EJECUCION AGENCIA'!M97</f>
        <v>5298680</v>
      </c>
      <c r="I9" s="100">
        <f t="shared" si="0"/>
        <v>0.98228458709461719</v>
      </c>
      <c r="J9" s="100">
        <f t="shared" si="1"/>
        <v>0.98228458709461719</v>
      </c>
      <c r="K9" s="116">
        <f t="shared" si="2"/>
        <v>299100000</v>
      </c>
      <c r="L9" s="116">
        <f t="shared" si="3"/>
        <v>0</v>
      </c>
      <c r="M9" s="116"/>
      <c r="N9" s="116"/>
    </row>
    <row r="10" spans="2:14" ht="30" customHeight="1" thickBot="1" x14ac:dyDescent="0.35">
      <c r="B10" s="280" t="s">
        <v>135</v>
      </c>
      <c r="C10" s="281">
        <f>+C3+C4+C5+C9</f>
        <v>187197245544</v>
      </c>
      <c r="D10" s="281">
        <f t="shared" ref="D10:H10" si="5">+D3+D4+D5+D9</f>
        <v>166215941811.62</v>
      </c>
      <c r="E10" s="281">
        <f>+E3+E4+E5+E9</f>
        <v>14048314551.84</v>
      </c>
      <c r="F10" s="281">
        <f t="shared" si="5"/>
        <v>126079818934.11</v>
      </c>
      <c r="G10" s="281">
        <f t="shared" si="5"/>
        <v>126079818934.11</v>
      </c>
      <c r="H10" s="281">
        <f t="shared" si="5"/>
        <v>2888083293.3400002</v>
      </c>
      <c r="I10" s="282">
        <f t="shared" si="0"/>
        <v>0.88791873688414702</v>
      </c>
      <c r="J10" s="282">
        <f>+F10/C10</f>
        <v>0.67351321632815064</v>
      </c>
      <c r="K10" s="116">
        <f t="shared" si="2"/>
        <v>183152339656.79999</v>
      </c>
      <c r="L10" s="116">
        <f t="shared" si="3"/>
        <v>-4044905887.2000122</v>
      </c>
      <c r="M10" s="116"/>
      <c r="N10" s="116"/>
    </row>
    <row r="11" spans="2:14" ht="65.25" customHeight="1" thickBot="1" x14ac:dyDescent="0.35">
      <c r="B11" s="102" t="str">
        <f>+'[1]SEG.PTAL-DR '!H26</f>
        <v>IMPLEMENTACION DEL PROGRAMA DE FORTALECIMIENTO DE LA AGENCIA DE DEFENSA JURIDICA A NIVEL NACIONAL</v>
      </c>
      <c r="C11" s="99">
        <f>+'EJECUCION AGENCIA'!I103+'EJECUCION AGENCIA'!I106</f>
        <v>3713230542</v>
      </c>
      <c r="D11" s="99">
        <f>+'EJECUCION AGENCIA'!J103+'EJECUCION AGENCIA'!J106</f>
        <v>3141009383</v>
      </c>
      <c r="E11" s="99">
        <f>+'EJECUCION AGENCIA'!L103+'EJECUCION AGENCIA'!L106</f>
        <v>4083333.3299999237</v>
      </c>
      <c r="F11" s="99">
        <f>+'SEG.PTAL-DR '!L28+'SEG.PTAL-DR '!L29</f>
        <v>1504479511.04</v>
      </c>
      <c r="G11" s="99">
        <f>+'SEG.PTAL-DR '!M28+'SEG.PTAL-DR '!M29</f>
        <v>1504479511.04</v>
      </c>
      <c r="H11" s="99">
        <f>+'EJECUCION AGENCIA'!M103+'EJECUCION AGENCIA'!M106</f>
        <v>568137825.66999996</v>
      </c>
      <c r="I11" s="100">
        <f t="shared" si="0"/>
        <v>0.84589667877400543</v>
      </c>
      <c r="J11" s="100">
        <f>+F11/C11</f>
        <v>0.40516727793304896</v>
      </c>
      <c r="K11" s="116">
        <f t="shared" si="2"/>
        <v>3713230542</v>
      </c>
      <c r="L11" s="116">
        <f t="shared" si="3"/>
        <v>0</v>
      </c>
      <c r="M11" s="116"/>
      <c r="N11" s="116"/>
    </row>
    <row r="12" spans="2:14" ht="65.25" customHeight="1" thickBot="1" x14ac:dyDescent="0.35">
      <c r="B12" s="102" t="str">
        <f>+'[1]SEG.PTAL-DR '!H27</f>
        <v>FORTALECIMIENTO DE LAS CAPACIDADES DE LA ANDJE PARA MEJORAR LA EFICIENCIA DE LAS ENTIDADES DEL NIVEL NACIONAL QUE HACEN PARTE DEL SISTEMA DE DEFENSA JURIDICA.</v>
      </c>
      <c r="C12" s="99">
        <f>+'EJECUCION AGENCIA'!I109+'EJECUCION AGENCIA'!I112</f>
        <v>8553096458</v>
      </c>
      <c r="D12" s="99">
        <f>'EJECUCION AGENCIA'!J109+'EJECUCION AGENCIA'!J112</f>
        <v>7845211306.6000004</v>
      </c>
      <c r="E12" s="304">
        <f>+'EJECUCION AGENCIA'!L109+'EJECUCION AGENCIA'!L112</f>
        <v>15669664.329999924</v>
      </c>
      <c r="F12" s="99">
        <f>+'SEG.PTAL-DR '!L30+'SEG.PTAL-DR '!L31</f>
        <v>4650008623</v>
      </c>
      <c r="G12" s="99">
        <f>+'SEG.PTAL-DR '!M30+'SEG.PTAL-DR '!M31</f>
        <v>4650008623</v>
      </c>
      <c r="H12" s="99">
        <f>+'EJECUCION AGENCIA'!M109+'EJECUCION AGENCIA'!M112</f>
        <v>692215487.07000005</v>
      </c>
      <c r="I12" s="100">
        <f t="shared" si="0"/>
        <v>0.91723638861363588</v>
      </c>
      <c r="J12" s="100">
        <f>+F12/C12</f>
        <v>0.54366376502754044</v>
      </c>
      <c r="K12" s="116">
        <f t="shared" si="2"/>
        <v>8553096458</v>
      </c>
      <c r="L12" s="116">
        <f t="shared" si="3"/>
        <v>0</v>
      </c>
      <c r="M12" s="116"/>
      <c r="N12" s="116"/>
    </row>
    <row r="13" spans="2:14" ht="23.4" customHeight="1" thickBot="1" x14ac:dyDescent="0.35">
      <c r="B13" s="280" t="s">
        <v>156</v>
      </c>
      <c r="C13" s="281">
        <f t="shared" ref="C13:H13" si="6">SUM(C11:C12)</f>
        <v>12266327000</v>
      </c>
      <c r="D13" s="281">
        <f t="shared" si="6"/>
        <v>10986220689.6</v>
      </c>
      <c r="E13" s="281">
        <f t="shared" si="6"/>
        <v>19752997.659999847</v>
      </c>
      <c r="F13" s="281">
        <f t="shared" si="6"/>
        <v>6154488134.04</v>
      </c>
      <c r="G13" s="281">
        <f t="shared" si="6"/>
        <v>6154488134.04</v>
      </c>
      <c r="H13" s="281">
        <f t="shared" si="6"/>
        <v>1260353312.74</v>
      </c>
      <c r="I13" s="282">
        <f t="shared" si="0"/>
        <v>0.89564061757036151</v>
      </c>
      <c r="J13" s="282">
        <f>+F13/C13</f>
        <v>0.50173846939185629</v>
      </c>
      <c r="K13" s="116">
        <f t="shared" si="2"/>
        <v>12266327000</v>
      </c>
      <c r="L13" s="116">
        <f t="shared" si="3"/>
        <v>0</v>
      </c>
      <c r="M13" s="116"/>
      <c r="N13" s="116"/>
    </row>
    <row r="14" spans="2:14" ht="42" customHeight="1" thickBot="1" x14ac:dyDescent="0.35">
      <c r="B14" s="283" t="s">
        <v>300</v>
      </c>
      <c r="C14" s="284">
        <f>+C10+C13</f>
        <v>199463572544</v>
      </c>
      <c r="D14" s="284">
        <f>+D10+D13</f>
        <v>177202162501.22</v>
      </c>
      <c r="E14" s="284">
        <f t="shared" ref="E14:H14" si="7">+E10+E13</f>
        <v>14068067549.5</v>
      </c>
      <c r="F14" s="284">
        <f t="shared" si="7"/>
        <v>132234307068.14999</v>
      </c>
      <c r="G14" s="284">
        <f t="shared" si="7"/>
        <v>132234307068.14999</v>
      </c>
      <c r="H14" s="284">
        <f t="shared" si="7"/>
        <v>4148436606.0799999</v>
      </c>
      <c r="I14" s="110">
        <f t="shared" si="0"/>
        <v>0.88839360611637841</v>
      </c>
      <c r="J14" s="275">
        <f>+F14/C14</f>
        <v>0.66294965733144184</v>
      </c>
      <c r="K14" s="116">
        <f t="shared" si="2"/>
        <v>195418666656.79999</v>
      </c>
      <c r="L14" s="116">
        <f t="shared" si="3"/>
        <v>-4044905887.2000122</v>
      </c>
      <c r="M14" s="116"/>
      <c r="N14" s="116"/>
    </row>
    <row r="15" spans="2:14" ht="34.950000000000003" customHeight="1" thickBot="1" x14ac:dyDescent="0.35">
      <c r="B15" s="102" t="s">
        <v>181</v>
      </c>
      <c r="C15" s="99">
        <v>8294500000</v>
      </c>
      <c r="D15" s="99"/>
      <c r="E15" s="99"/>
      <c r="F15" s="99"/>
      <c r="G15" s="99"/>
      <c r="H15" s="99"/>
      <c r="I15" s="100"/>
      <c r="J15" s="100"/>
      <c r="K15" s="116">
        <f t="shared" si="2"/>
        <v>0</v>
      </c>
      <c r="L15" s="116">
        <f t="shared" si="3"/>
        <v>-8294500000</v>
      </c>
      <c r="M15" s="116"/>
      <c r="N15" s="116"/>
    </row>
    <row r="16" spans="2:14" ht="25.95" customHeight="1" thickBot="1" x14ac:dyDescent="0.35">
      <c r="B16" s="286" t="s">
        <v>182</v>
      </c>
      <c r="C16" s="287">
        <f>+C14+C15</f>
        <v>207758072544</v>
      </c>
      <c r="D16" s="287">
        <f>+D14</f>
        <v>177202162501.22</v>
      </c>
      <c r="E16" s="287">
        <f>+E14</f>
        <v>14068067549.5</v>
      </c>
      <c r="F16" s="287">
        <f>+F14</f>
        <v>132234307068.14999</v>
      </c>
      <c r="G16" s="287">
        <f>+G14</f>
        <v>132234307068.14999</v>
      </c>
      <c r="H16" s="287">
        <f>+H14</f>
        <v>4148436606.0799999</v>
      </c>
      <c r="I16" s="110">
        <f>+D16/C16</f>
        <v>0.85292552212954942</v>
      </c>
      <c r="J16" s="275">
        <f>+F16/C16</f>
        <v>0.63648216143391867</v>
      </c>
      <c r="K16" s="116">
        <f t="shared" si="2"/>
        <v>195418666656.79999</v>
      </c>
      <c r="L16" s="116">
        <f t="shared" si="3"/>
        <v>-12339405887.200012</v>
      </c>
      <c r="M16" s="116"/>
      <c r="N16" s="116"/>
    </row>
    <row r="17" spans="3:14" x14ac:dyDescent="0.3">
      <c r="C17" s="116" t="s">
        <v>2</v>
      </c>
      <c r="J17" s="116"/>
      <c r="K17" s="116">
        <f t="shared" si="2"/>
        <v>0</v>
      </c>
      <c r="L17" s="116" t="e">
        <f t="shared" si="3"/>
        <v>#VALUE!</v>
      </c>
      <c r="M17" s="116"/>
      <c r="N17" s="116"/>
    </row>
    <row r="18" spans="3:14" x14ac:dyDescent="0.3">
      <c r="C18" s="116"/>
      <c r="D18" s="97" t="s">
        <v>2</v>
      </c>
      <c r="H18" s="116"/>
      <c r="K18" s="116" t="e">
        <f t="shared" si="2"/>
        <v>#VALUE!</v>
      </c>
      <c r="L18" s="116" t="e">
        <f t="shared" si="3"/>
        <v>#VALUE!</v>
      </c>
      <c r="M18" s="116"/>
      <c r="N18" s="116"/>
    </row>
    <row r="19" spans="3:14" x14ac:dyDescent="0.3">
      <c r="C19" s="116"/>
      <c r="D19" s="256"/>
    </row>
    <row r="20" spans="3:14" x14ac:dyDescent="0.3">
      <c r="D20" s="256"/>
      <c r="E20" s="116"/>
      <c r="F20" s="116"/>
    </row>
    <row r="21" spans="3:14" x14ac:dyDescent="0.3">
      <c r="C21" s="116"/>
      <c r="D21" s="256"/>
      <c r="E21" s="116"/>
    </row>
    <row r="22" spans="3:14" x14ac:dyDescent="0.3">
      <c r="D22" s="257"/>
      <c r="G22" s="116"/>
    </row>
    <row r="24" spans="3:14" x14ac:dyDescent="0.3">
      <c r="D24" s="258"/>
    </row>
    <row r="26" spans="3:14" x14ac:dyDescent="0.3">
      <c r="D26" s="1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&amp;LGF-F-17 Versión 002.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E2ED-1FA8-4F7A-88EA-FAD1EEA97E9B}">
  <dimension ref="A2:E57"/>
  <sheetViews>
    <sheetView showGridLines="0" workbookViewId="0">
      <selection activeCell="G14" sqref="A2:G14"/>
    </sheetView>
  </sheetViews>
  <sheetFormatPr baseColWidth="10" defaultColWidth="11.44140625" defaultRowHeight="14.4" x14ac:dyDescent="0.3"/>
  <cols>
    <col min="1" max="1" width="23.6640625" customWidth="1"/>
    <col min="2" max="2" width="43.5546875" customWidth="1"/>
    <col min="4" max="4" width="17.33203125" bestFit="1" customWidth="1"/>
    <col min="5" max="5" width="22.5546875" customWidth="1"/>
  </cols>
  <sheetData>
    <row r="2" spans="1:5" ht="21" x14ac:dyDescent="0.4">
      <c r="A2" s="464"/>
      <c r="B2" s="464"/>
      <c r="C2" s="464"/>
      <c r="D2" s="464"/>
      <c r="E2" s="464"/>
    </row>
    <row r="3" spans="1:5" x14ac:dyDescent="0.3">
      <c r="A3" s="377"/>
      <c r="B3" s="377"/>
      <c r="C3" s="377"/>
      <c r="D3" s="377"/>
      <c r="E3" s="377"/>
    </row>
    <row r="4" spans="1:5" x14ac:dyDescent="0.3">
      <c r="A4" s="293"/>
      <c r="B4" s="293"/>
      <c r="C4" s="293"/>
      <c r="D4" s="310"/>
      <c r="E4" s="293"/>
    </row>
    <row r="5" spans="1:5" x14ac:dyDescent="0.3">
      <c r="A5" s="293"/>
      <c r="B5" s="293"/>
      <c r="C5" s="293"/>
      <c r="D5" s="310"/>
      <c r="E5" s="293"/>
    </row>
    <row r="6" spans="1:5" x14ac:dyDescent="0.3">
      <c r="A6" s="293"/>
      <c r="B6" s="293"/>
      <c r="C6" s="293"/>
      <c r="D6" s="310"/>
      <c r="E6" s="293"/>
    </row>
    <row r="7" spans="1:5" x14ac:dyDescent="0.3">
      <c r="A7" s="375"/>
      <c r="B7" s="376"/>
      <c r="C7" s="375"/>
      <c r="D7" s="378"/>
      <c r="E7" s="375"/>
    </row>
    <row r="8" spans="1:5" x14ac:dyDescent="0.3">
      <c r="A8" s="375"/>
      <c r="B8" s="376"/>
      <c r="C8" s="375"/>
      <c r="D8" s="378"/>
      <c r="E8" s="375"/>
    </row>
    <row r="9" spans="1:5" x14ac:dyDescent="0.3">
      <c r="A9" s="375"/>
      <c r="B9" s="379"/>
      <c r="D9" s="294"/>
    </row>
    <row r="10" spans="1:5" x14ac:dyDescent="0.3">
      <c r="D10" s="294"/>
    </row>
    <row r="11" spans="1:5" x14ac:dyDescent="0.3">
      <c r="A11" s="380"/>
      <c r="B11" s="381"/>
      <c r="D11" s="294"/>
    </row>
    <row r="12" spans="1:5" x14ac:dyDescent="0.3">
      <c r="D12" s="294"/>
    </row>
    <row r="13" spans="1:5" ht="29.4" customHeight="1" x14ac:dyDescent="0.3">
      <c r="D13" s="294"/>
    </row>
    <row r="57" s="295" customFormat="1" x14ac:dyDescent="0.3"/>
  </sheetData>
  <mergeCells count="1">
    <mergeCell ref="A2:E2"/>
  </mergeCells>
  <phoneticPr fontId="5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568-DD0B-4E4E-A5BA-81034F1FCA28}">
  <sheetPr>
    <tabColor theme="5" tint="0.79998168889431442"/>
    <pageSetUpPr fitToPage="1"/>
  </sheetPr>
  <dimension ref="B1:J21"/>
  <sheetViews>
    <sheetView showGridLines="0" zoomScale="70" zoomScaleNormal="70" workbookViewId="0">
      <selection activeCell="B16" sqref="B16:H16"/>
    </sheetView>
  </sheetViews>
  <sheetFormatPr baseColWidth="10" defaultColWidth="11.44140625" defaultRowHeight="13.8" x14ac:dyDescent="0.3"/>
  <cols>
    <col min="1" max="1" width="4.6640625" style="97" customWidth="1"/>
    <col min="2" max="2" width="39.88671875" style="97" customWidth="1"/>
    <col min="3" max="3" width="23.88671875" style="97" customWidth="1"/>
    <col min="4" max="4" width="17.664062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6.33203125" style="97" bestFit="1" customWidth="1"/>
    <col min="11" max="16384" width="11.44140625" style="97"/>
  </cols>
  <sheetData>
    <row r="1" spans="2:10" ht="14.4" thickBot="1" x14ac:dyDescent="0.35"/>
    <row r="2" spans="2:10" ht="31.5" customHeight="1" thickBot="1" x14ac:dyDescent="0.35">
      <c r="B2" s="288" t="s">
        <v>160</v>
      </c>
      <c r="C2" s="289" t="s">
        <v>161</v>
      </c>
      <c r="D2" s="289" t="s">
        <v>162</v>
      </c>
      <c r="E2" s="289" t="s">
        <v>163</v>
      </c>
      <c r="F2" s="289" t="s">
        <v>22</v>
      </c>
      <c r="G2" s="289" t="s">
        <v>24</v>
      </c>
      <c r="H2" s="289" t="s">
        <v>298</v>
      </c>
      <c r="I2" s="290" t="s">
        <v>299</v>
      </c>
      <c r="J2" s="291" t="s">
        <v>178</v>
      </c>
    </row>
    <row r="3" spans="2:10" ht="14.4" thickBot="1" x14ac:dyDescent="0.35">
      <c r="B3" s="98" t="s">
        <v>26</v>
      </c>
      <c r="C3" s="99">
        <f>+'INF SECRETARÍA GRAL  (2)'!C3</f>
        <v>58386800000</v>
      </c>
      <c r="D3" s="99">
        <f>+'INF SECRETARÍA GRAL  (2)'!D3</f>
        <v>46946705080.650002</v>
      </c>
      <c r="E3" s="99">
        <f>+'INF SECRETARÍA GRAL  (2)'!E3</f>
        <v>8184609032.3500004</v>
      </c>
      <c r="F3" s="99">
        <f>+'INF SECRETARÍA GRAL  (2)'!F3</f>
        <v>46911360275.650002</v>
      </c>
      <c r="G3" s="99">
        <f>+'INF SECRETARÍA GRAL  (2)'!G3</f>
        <v>46911360275.650002</v>
      </c>
      <c r="H3" s="99">
        <f>+'INF SECRETARÍA GRAL  (2)'!H3</f>
        <v>23000000</v>
      </c>
      <c r="I3" s="100">
        <f t="shared" ref="I3:I14" si="0">+D3/C3</f>
        <v>0.80406367673258339</v>
      </c>
      <c r="J3" s="100">
        <f>+F3/C3</f>
        <v>0.80345832064182321</v>
      </c>
    </row>
    <row r="4" spans="2:10" ht="25.5" customHeight="1" thickBot="1" x14ac:dyDescent="0.35">
      <c r="B4" s="98" t="s">
        <v>179</v>
      </c>
      <c r="C4" s="99">
        <f>+'INF SECRETARÍA GRAL  (2)'!C4</f>
        <v>23832000000</v>
      </c>
      <c r="D4" s="99">
        <f>+'INF SECRETARÍA GRAL  (2)'!D4</f>
        <v>20600489338.59</v>
      </c>
      <c r="E4" s="99">
        <f>+'INF SECRETARÍA GRAL  (2)'!E4</f>
        <v>2187072636.9099989</v>
      </c>
      <c r="F4" s="99">
        <f>+'INF SECRETARÍA GRAL  (2)'!F4</f>
        <v>16014499321.280001</v>
      </c>
      <c r="G4" s="99">
        <f>+'INF SECRETARÍA GRAL  (2)'!G4</f>
        <v>16014499321.280001</v>
      </c>
      <c r="H4" s="99">
        <f>+'INF SECRETARÍA GRAL  (2)'!H4</f>
        <v>232018024.5</v>
      </c>
      <c r="I4" s="100">
        <f t="shared" si="0"/>
        <v>0.86440455432150054</v>
      </c>
      <c r="J4" s="100">
        <f t="shared" ref="J4:J9" si="1">+F4/C4</f>
        <v>0.67197462744545156</v>
      </c>
    </row>
    <row r="5" spans="2:10" ht="14.4" thickBot="1" x14ac:dyDescent="0.35">
      <c r="B5" s="98" t="s">
        <v>180</v>
      </c>
      <c r="C5" s="99">
        <f>+'INF SECRETARÍA GRAL  (2)'!C5</f>
        <v>104679345544</v>
      </c>
      <c r="D5" s="99">
        <f>+'INF SECRETARÍA GRAL  (2)'!D5</f>
        <v>98374946072.380005</v>
      </c>
      <c r="E5" s="99">
        <f>+'INF SECRETARÍA GRAL  (2)'!E5</f>
        <v>3676632882.5800018</v>
      </c>
      <c r="F5" s="99">
        <f>+'INF SECRETARÍA GRAL  (2)'!F5</f>
        <v>62860158017.18</v>
      </c>
      <c r="G5" s="99">
        <f>+'INF SECRETARÍA GRAL  (2)'!G5</f>
        <v>62860158017.18</v>
      </c>
      <c r="H5" s="99">
        <f>+'INF SECRETARÍA GRAL  (2)'!H5</f>
        <v>2627766588.8400002</v>
      </c>
      <c r="I5" s="100">
        <f>+D5/C5</f>
        <v>0.93977417953028697</v>
      </c>
      <c r="J5" s="100">
        <f t="shared" si="1"/>
        <v>0.60050201585142615</v>
      </c>
    </row>
    <row r="6" spans="2:10" ht="24.6" thickBot="1" x14ac:dyDescent="0.35">
      <c r="B6" s="296" t="str">
        <f>+'INF SECRETARÍA GRAL  (2)'!B6</f>
        <v>DEFENSA DE LOS INTERESES DEL ESTADO EN CONTROVERSIAS INTERNACIONALES</v>
      </c>
      <c r="C6" s="297">
        <f>+'INF SECRETARÍA GRAL  (2)'!C6</f>
        <v>74831530681</v>
      </c>
      <c r="D6" s="297">
        <f>+'INF SECRETARÍA GRAL  (2)'!D6</f>
        <v>68988686094.380005</v>
      </c>
      <c r="E6" s="297">
        <f>+'INF SECRETARÍA GRAL  (2)'!E6</f>
        <v>3635073806.5800018</v>
      </c>
      <c r="F6" s="297">
        <f>+'INF SECRETARÍA GRAL  (2)'!F6</f>
        <v>33503421180.18</v>
      </c>
      <c r="G6" s="297">
        <f>+'INF SECRETARÍA GRAL  (2)'!G6</f>
        <v>33503421180.18</v>
      </c>
      <c r="H6" s="297">
        <f>+'INF SECRETARÍA GRAL  (2)'!H6</f>
        <v>2207770780.04</v>
      </c>
      <c r="I6" s="298">
        <f>+'INF SECRETARÍA GRAL  (2)'!I6</f>
        <v>0.92192001775925836</v>
      </c>
      <c r="J6" s="298">
        <f>+'INF SECRETARÍA GRAL  (2)'!J6</f>
        <v>0.44771797229435323</v>
      </c>
    </row>
    <row r="7" spans="2:10" ht="24.6" thickBot="1" x14ac:dyDescent="0.35">
      <c r="B7" s="296" t="str">
        <f>+'INF SECRETARÍA GRAL  (2)'!B7</f>
        <v>PRESTACIONES SOCIALES RELACIONADAS CON EL EMPLEO</v>
      </c>
      <c r="C7" s="297">
        <f>+'INF SECRETARÍA GRAL  (2)'!C7</f>
        <v>262700000</v>
      </c>
      <c r="D7" s="297">
        <f>+'INF SECRETARÍA GRAL  (2)'!D7</f>
        <v>221140924</v>
      </c>
      <c r="E7" s="297">
        <f>+'INF SECRETARÍA GRAL  (2)'!E7</f>
        <v>41559076</v>
      </c>
      <c r="F7" s="297">
        <f>+'INF SECRETARÍA GRAL  (2)'!F7</f>
        <v>191617783</v>
      </c>
      <c r="G7" s="297">
        <f>+'INF SECRETARÍA GRAL  (2)'!G7</f>
        <v>191617783</v>
      </c>
      <c r="H7" s="297">
        <f>+'INF SECRETARÍA GRAL  (2)'!H7</f>
        <v>0</v>
      </c>
      <c r="I7" s="298">
        <f>+'INF SECRETARÍA GRAL  (2)'!I7</f>
        <v>0.8418002436239056</v>
      </c>
      <c r="J7" s="298">
        <f>+'INF SECRETARÍA GRAL  (2)'!J7</f>
        <v>0.72941676056338023</v>
      </c>
    </row>
    <row r="8" spans="2:10" ht="14.4" thickBot="1" x14ac:dyDescent="0.35">
      <c r="B8" s="296" t="str">
        <f>+'INF SECRETARÍA GRAL  (2)'!B8</f>
        <v>FALLOS INTERNACIONALES</v>
      </c>
      <c r="C8" s="297">
        <f>+'INF SECRETARÍA GRAL  (2)'!C8</f>
        <v>29585114863</v>
      </c>
      <c r="D8" s="297">
        <f>+'INF SECRETARÍA GRAL  (2)'!D8</f>
        <v>29165119054</v>
      </c>
      <c r="E8" s="297">
        <f>+'INF SECRETARÍA GRAL  (2)'!E8</f>
        <v>0</v>
      </c>
      <c r="F8" s="297">
        <f>+'INF SECRETARÍA GRAL  (2)'!F8</f>
        <v>29165119054</v>
      </c>
      <c r="G8" s="297">
        <f>+'INF SECRETARÍA GRAL  (2)'!G8</f>
        <v>29165119054</v>
      </c>
      <c r="H8" s="297">
        <f>+'INF SECRETARÍA GRAL  (2)'!H8</f>
        <v>419995808.80000001</v>
      </c>
      <c r="I8" s="298">
        <f>+'INF SECRETARÍA GRAL  (2)'!I8</f>
        <v>0.98580381347360391</v>
      </c>
      <c r="J8" s="298">
        <f>+'INF SECRETARÍA GRAL  (2)'!J8</f>
        <v>0.98580381347360391</v>
      </c>
    </row>
    <row r="9" spans="2:10" ht="33" customHeight="1" thickBot="1" x14ac:dyDescent="0.35">
      <c r="B9" s="98" t="s">
        <v>131</v>
      </c>
      <c r="C9" s="99">
        <f>+'INF SECRETARÍA GRAL  (2)'!C9</f>
        <v>299100000</v>
      </c>
      <c r="D9" s="99">
        <f>+'INF SECRETARÍA GRAL  (2)'!D9</f>
        <v>293801320</v>
      </c>
      <c r="E9" s="99">
        <f>+'INF SECRETARÍA GRAL  (2)'!E9</f>
        <v>0</v>
      </c>
      <c r="F9" s="99">
        <f>+'EJECUCION AGENCIA'!N97</f>
        <v>293801320</v>
      </c>
      <c r="G9" s="99">
        <f>+'INF SECRETARÍA GRAL  (2)'!G9</f>
        <v>293801320</v>
      </c>
      <c r="H9" s="99">
        <f>+'INF SECRETARÍA GRAL  (2)'!H9</f>
        <v>5298680</v>
      </c>
      <c r="I9" s="100">
        <f t="shared" si="0"/>
        <v>0.98228458709461719</v>
      </c>
      <c r="J9" s="100">
        <f t="shared" si="1"/>
        <v>0.98228458709461719</v>
      </c>
    </row>
    <row r="10" spans="2:10" ht="30" customHeight="1" thickBot="1" x14ac:dyDescent="0.35">
      <c r="B10" s="280" t="s">
        <v>135</v>
      </c>
      <c r="C10" s="281">
        <f>+C3+C4+C5+C9</f>
        <v>187197245544</v>
      </c>
      <c r="D10" s="281">
        <f t="shared" ref="D10:H10" si="2">+D3+D4+D5+D9</f>
        <v>166215941811.62</v>
      </c>
      <c r="E10" s="281">
        <f t="shared" si="2"/>
        <v>14048314551.84</v>
      </c>
      <c r="F10" s="281">
        <f t="shared" si="2"/>
        <v>126079818934.11</v>
      </c>
      <c r="G10" s="281">
        <f t="shared" si="2"/>
        <v>126079818934.11</v>
      </c>
      <c r="H10" s="281">
        <f t="shared" si="2"/>
        <v>2888083293.3400002</v>
      </c>
      <c r="I10" s="282">
        <f t="shared" si="0"/>
        <v>0.88791873688414702</v>
      </c>
      <c r="J10" s="282">
        <f>+F10/C10</f>
        <v>0.67351321632815064</v>
      </c>
    </row>
    <row r="11" spans="2:10" ht="65.25" customHeight="1" thickBot="1" x14ac:dyDescent="0.35">
      <c r="B11" s="102" t="s">
        <v>143</v>
      </c>
      <c r="C11" s="99">
        <f>+'INF SECRETARÍA GRAL  (2)'!C11</f>
        <v>3713230542</v>
      </c>
      <c r="D11" s="99">
        <f>+'INF SECRETARÍA GRAL  (2)'!D11</f>
        <v>3141009383</v>
      </c>
      <c r="E11" s="292">
        <f>+'INF SECRETARÍA GRAL  (2)'!E11</f>
        <v>4083333.3299999237</v>
      </c>
      <c r="F11" s="99">
        <f>+'INF SECRETARÍA GRAL  (2)'!F11</f>
        <v>1504479511.04</v>
      </c>
      <c r="G11" s="99">
        <f>+'INF SECRETARÍA GRAL  (2)'!G11</f>
        <v>1504479511.04</v>
      </c>
      <c r="H11" s="99">
        <f>+'INF SECRETARÍA GRAL  (2)'!H11</f>
        <v>568137825.66999996</v>
      </c>
      <c r="I11" s="100">
        <f t="shared" si="0"/>
        <v>0.84589667877400543</v>
      </c>
      <c r="J11" s="100">
        <f>+F11/C11</f>
        <v>0.40516727793304896</v>
      </c>
    </row>
    <row r="12" spans="2:10" ht="65.25" customHeight="1" thickBot="1" x14ac:dyDescent="0.35">
      <c r="B12" s="102" t="s">
        <v>301</v>
      </c>
      <c r="C12" s="99">
        <f>+'INF SECRETARÍA GRAL  (2)'!C12</f>
        <v>8553096458</v>
      </c>
      <c r="D12" s="99">
        <f>+'INF SECRETARÍA GRAL  (2)'!D12</f>
        <v>7845211306.6000004</v>
      </c>
      <c r="E12" s="99">
        <f>+'INF SECRETARÍA GRAL  (2)'!E12</f>
        <v>15669664.329999924</v>
      </c>
      <c r="F12" s="99">
        <f>+'INF SECRETARÍA GRAL  (2)'!F12</f>
        <v>4650008623</v>
      </c>
      <c r="G12" s="99">
        <f>+'INF SECRETARÍA GRAL  (2)'!G12</f>
        <v>4650008623</v>
      </c>
      <c r="H12" s="99">
        <f>+'INF SECRETARÍA GRAL  (2)'!H12</f>
        <v>692215487.07000005</v>
      </c>
      <c r="I12" s="100">
        <f t="shared" si="0"/>
        <v>0.91723638861363588</v>
      </c>
      <c r="J12" s="100">
        <f>+F12/C12</f>
        <v>0.54366376502754044</v>
      </c>
    </row>
    <row r="13" spans="2:10" ht="23.4" customHeight="1" thickBot="1" x14ac:dyDescent="0.35">
      <c r="B13" s="280" t="s">
        <v>156</v>
      </c>
      <c r="C13" s="281">
        <f>+C11+C12</f>
        <v>12266327000</v>
      </c>
      <c r="D13" s="281">
        <f t="shared" ref="D13:H13" si="3">+D11+D12</f>
        <v>10986220689.6</v>
      </c>
      <c r="E13" s="281">
        <f t="shared" si="3"/>
        <v>19752997.659999847</v>
      </c>
      <c r="F13" s="281">
        <f t="shared" si="3"/>
        <v>6154488134.04</v>
      </c>
      <c r="G13" s="281">
        <f t="shared" si="3"/>
        <v>6154488134.04</v>
      </c>
      <c r="H13" s="281">
        <f t="shared" si="3"/>
        <v>1260353312.74</v>
      </c>
      <c r="I13" s="282">
        <f>+D13/C13</f>
        <v>0.89564061757036151</v>
      </c>
      <c r="J13" s="282">
        <f>+F13/C13</f>
        <v>0.50173846939185629</v>
      </c>
    </row>
    <row r="14" spans="2:10" ht="42" customHeight="1" thickBot="1" x14ac:dyDescent="0.35">
      <c r="B14" s="283" t="s">
        <v>300</v>
      </c>
      <c r="C14" s="284">
        <f>+C10+C13</f>
        <v>199463572544</v>
      </c>
      <c r="D14" s="284">
        <f>+D10+D13</f>
        <v>177202162501.22</v>
      </c>
      <c r="E14" s="284">
        <f t="shared" ref="E14:H14" si="4">+E10+E13</f>
        <v>14068067549.5</v>
      </c>
      <c r="F14" s="284">
        <f t="shared" si="4"/>
        <v>132234307068.14999</v>
      </c>
      <c r="G14" s="284">
        <f t="shared" si="4"/>
        <v>132234307068.14999</v>
      </c>
      <c r="H14" s="284">
        <f t="shared" si="4"/>
        <v>4148436606.0799999</v>
      </c>
      <c r="I14" s="285">
        <f t="shared" si="0"/>
        <v>0.88839360611637841</v>
      </c>
      <c r="J14" s="285">
        <f>+F14/C14</f>
        <v>0.66294965733144184</v>
      </c>
    </row>
    <row r="15" spans="2:10" ht="34.950000000000003" customHeight="1" thickBot="1" x14ac:dyDescent="0.35">
      <c r="B15" s="102" t="s">
        <v>181</v>
      </c>
      <c r="C15" s="99">
        <f>+'INF SECRETARÍA GRAL  (2)'!C15</f>
        <v>8294500000</v>
      </c>
      <c r="D15" s="99"/>
      <c r="E15" s="99"/>
      <c r="F15" s="99"/>
      <c r="G15" s="99"/>
      <c r="H15" s="99"/>
      <c r="I15" s="100"/>
      <c r="J15" s="100"/>
    </row>
    <row r="16" spans="2:10" ht="25.2" customHeight="1" thickBot="1" x14ac:dyDescent="0.35">
      <c r="B16" s="286" t="s">
        <v>182</v>
      </c>
      <c r="C16" s="287">
        <f>+C14+C15</f>
        <v>207758072544</v>
      </c>
      <c r="D16" s="287">
        <f>+D14</f>
        <v>177202162501.22</v>
      </c>
      <c r="E16" s="287">
        <f>+E14</f>
        <v>14068067549.5</v>
      </c>
      <c r="F16" s="287">
        <f>+F14</f>
        <v>132234307068.14999</v>
      </c>
      <c r="G16" s="287">
        <f>+G14</f>
        <v>132234307068.14999</v>
      </c>
      <c r="H16" s="287">
        <f>+H14</f>
        <v>4148436606.0799999</v>
      </c>
      <c r="I16" s="275">
        <f>+D16/C16</f>
        <v>0.85292552212954942</v>
      </c>
      <c r="J16" s="275">
        <f>+F16/C16</f>
        <v>0.63648216143391867</v>
      </c>
    </row>
    <row r="17" spans="3:4" x14ac:dyDescent="0.3">
      <c r="C17" s="116"/>
    </row>
    <row r="18" spans="3:4" x14ac:dyDescent="0.3">
      <c r="D18" s="97" t="s">
        <v>2</v>
      </c>
    </row>
    <row r="19" spans="3:4" x14ac:dyDescent="0.3">
      <c r="D19" s="258"/>
    </row>
    <row r="21" spans="3:4" x14ac:dyDescent="0.3">
      <c r="D21" s="116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&amp;LGF-F-17&amp;RV:0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workbookViewId="0"/>
  </sheetViews>
  <sheetFormatPr baseColWidth="10" defaultColWidth="11.44140625" defaultRowHeight="14.4" x14ac:dyDescent="0.3"/>
  <cols>
    <col min="1" max="1" width="26.44140625" customWidth="1"/>
    <col min="2" max="2" width="46.5546875" customWidth="1"/>
    <col min="3" max="3" width="20" customWidth="1"/>
    <col min="5" max="6" width="12.5546875" bestFit="1" customWidth="1"/>
  </cols>
  <sheetData>
    <row r="2" spans="1:6" ht="27" x14ac:dyDescent="0.3">
      <c r="A2" s="3" t="s">
        <v>160</v>
      </c>
      <c r="B2" s="3" t="s">
        <v>189</v>
      </c>
      <c r="C2" s="7" t="s">
        <v>302</v>
      </c>
      <c r="D2" s="3" t="s">
        <v>303</v>
      </c>
      <c r="E2" s="4" t="s">
        <v>304</v>
      </c>
      <c r="F2" s="4" t="s">
        <v>305</v>
      </c>
    </row>
    <row r="3" spans="1:6" ht="32.25" customHeight="1" x14ac:dyDescent="0.3">
      <c r="A3" s="5" t="s">
        <v>306</v>
      </c>
      <c r="B3" s="465" t="s">
        <v>307</v>
      </c>
      <c r="C3" s="9">
        <v>25017</v>
      </c>
      <c r="D3" s="2">
        <v>14500000</v>
      </c>
      <c r="E3" s="2">
        <v>47000000</v>
      </c>
      <c r="F3" s="2">
        <f>+D3+E3</f>
        <v>61500000</v>
      </c>
    </row>
    <row r="4" spans="1:6" ht="27" customHeight="1" x14ac:dyDescent="0.3">
      <c r="A4" s="1" t="s">
        <v>308</v>
      </c>
      <c r="B4" s="466"/>
      <c r="C4" s="9">
        <v>25117</v>
      </c>
      <c r="D4" s="2">
        <v>8000000</v>
      </c>
      <c r="E4" s="2">
        <v>48000000</v>
      </c>
      <c r="F4" s="2">
        <f>+D4+E4</f>
        <v>56000000</v>
      </c>
    </row>
    <row r="5" spans="1:6" ht="51.6" x14ac:dyDescent="0.3">
      <c r="A5" s="1" t="s">
        <v>309</v>
      </c>
      <c r="B5" s="6" t="s">
        <v>310</v>
      </c>
      <c r="C5" s="10">
        <v>25217</v>
      </c>
      <c r="D5" s="2">
        <v>4700000</v>
      </c>
      <c r="E5" s="2">
        <v>32900000</v>
      </c>
      <c r="F5" s="2">
        <f>+D5+E5</f>
        <v>37600000</v>
      </c>
    </row>
    <row r="6" spans="1:6" x14ac:dyDescent="0.3">
      <c r="A6" s="467" t="s">
        <v>311</v>
      </c>
      <c r="B6" s="467"/>
      <c r="C6" s="467"/>
      <c r="D6" s="8">
        <f>SUM(D3:D5)</f>
        <v>27200000</v>
      </c>
      <c r="E6" s="8">
        <f>SUM(E3:E5)</f>
        <v>127900000</v>
      </c>
      <c r="F6" s="8">
        <f>SUM(F3:F5)</f>
        <v>155100000</v>
      </c>
    </row>
  </sheetData>
  <mergeCells count="2">
    <mergeCell ref="B3:B4"/>
    <mergeCell ref="A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6VQC4QCV76MK-1797982362-37</_dlc_DocId>
    <_dlc_DocIdUrl xmlns="40839eeb-5a66-4e6e-aa47-122bf840a467">
      <Url>https://www.defensajuridica.gov.co/gestion/presupuesto-seguimiento-presupuestal/ejecucion-presupuestal/_layouts/15/DocIdRedir.aspx?ID=6VQC4QCV76MK-1797982362-37</Url>
      <Description>6VQC4QCV76MK-1797982362-37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4168AF3-6AAB-4F29-A6E5-0E0E87D793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578B05-F672-4D02-ADD7-FDDFE3CD9F94}">
  <ds:schemaRefs>
    <ds:schemaRef ds:uri="http://schemas.microsoft.com/office/2006/metadata/properties"/>
    <ds:schemaRef ds:uri="http://schemas.microsoft.com/office/infopath/2007/PartnerControls"/>
    <ds:schemaRef ds:uri="1d6abf8d-0bae-467f-b1a7-be496c391eb0"/>
    <ds:schemaRef ds:uri="63c11f8f-6e72-4f27-add6-0409666d8a77"/>
  </ds:schemaRefs>
</ds:datastoreItem>
</file>

<file path=customXml/itemProps3.xml><?xml version="1.0" encoding="utf-8"?>
<ds:datastoreItem xmlns:ds="http://schemas.openxmlformats.org/officeDocument/2006/customXml" ds:itemID="{9A1C68BB-C5EB-46A3-9F02-56DFF6366289}"/>
</file>

<file path=customXml/itemProps4.xml><?xml version="1.0" encoding="utf-8"?>
<ds:datastoreItem xmlns:ds="http://schemas.openxmlformats.org/officeDocument/2006/customXml" ds:itemID="{C2BD2A80-19F2-47DE-97FB-7A38CC96F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EJECUCION AGENCIA</vt:lpstr>
      <vt:lpstr>SEG.PTAL-DR </vt:lpstr>
      <vt:lpstr>INF SECRETARÍA GRAL </vt:lpstr>
      <vt:lpstr>EJ. AGREGADA</vt:lpstr>
      <vt:lpstr>EJ. DESAGREGADA</vt:lpstr>
      <vt:lpstr>INF SECRETARÍA GRAL  (2)</vt:lpstr>
      <vt:lpstr>Seguimiento aprop. disponible</vt:lpstr>
      <vt:lpstr>INF SECRETARÍA GRAL  (3)</vt:lpstr>
      <vt:lpstr>Hoja1</vt:lpstr>
      <vt:lpstr>'EJECUCION AGENCIA'!Área_de_impresión</vt:lpstr>
      <vt:lpstr>'SEG.PTAL-DR '!Área_de_impresión</vt:lpstr>
      <vt:lpstr>'EJECUCION AGENCIA'!Títulos_a_imprimir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Dary Casallas Corredor</dc:creator>
  <cp:keywords/>
  <dc:description/>
  <cp:lastModifiedBy>Jhohanna Alexandra Guevara Gonzalez</cp:lastModifiedBy>
  <cp:revision/>
  <cp:lastPrinted>2025-12-05T21:40:52Z</cp:lastPrinted>
  <dcterms:created xsi:type="dcterms:W3CDTF">2012-04-02T22:31:08Z</dcterms:created>
  <dcterms:modified xsi:type="dcterms:W3CDTF">2025-12-10T14:27:27Z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Order">
    <vt:r8>819800</vt:r8>
  </property>
  <property fmtid="{D5CDD505-2E9C-101B-9397-08002B2CF9AE}" pid="4" name="MediaServiceImageTags">
    <vt:lpwstr/>
  </property>
  <property fmtid="{D5CDD505-2E9C-101B-9397-08002B2CF9AE}" pid="5" name="_dlc_DocIdItemGuid">
    <vt:lpwstr>6c511160-e894-4948-b244-4fc939f81ab6</vt:lpwstr>
  </property>
</Properties>
</file>